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8.166\oap\GPGP\VIGENCIA 2024\6. DERECHOS DE PETICIÓN Y OTRAS SOLICITUDES\62. DEBATE CONTROL POLÍTICO\"/>
    </mc:Choice>
  </mc:AlternateContent>
  <xr:revisionPtr revIDLastSave="0" documentId="13_ncr:1_{9BA9FAA5-09AD-4FDC-BC1A-B10FA8299ADF}" xr6:coauthVersionLast="46" xr6:coauthVersionMax="47" xr10:uidLastSave="{00000000-0000-0000-0000-000000000000}"/>
  <bookViews>
    <workbookView xWindow="-120" yWindow="-120" windowWidth="20730" windowHeight="11040" xr2:uid="{A54C64DB-72E9-47AD-9A69-D9887ADFA6FF}"/>
  </bookViews>
  <sheets>
    <sheet name="Inversión (2)" sheetId="1" r:id="rId1"/>
  </sheets>
  <externalReferences>
    <externalReference r:id="rId2"/>
    <externalReference r:id="rId3"/>
  </externalReferences>
  <definedNames>
    <definedName name="_xlnm._FilterDatabase" localSheetId="0" hidden="1">'Inversión (2)'!$A$6:$F$52</definedName>
    <definedName name="año">[1]Listas!$M$2:$M$8</definedName>
    <definedName name="_xlnm.Print_Area" localSheetId="0">'Inversión (2)'!$A$1:$F$136</definedName>
    <definedName name="Cuenta">[1]Listas!$I$2:$I$5</definedName>
    <definedName name="Despacho">[1]Listas!$E$2:$E$4</definedName>
    <definedName name="dia">[1]Listas!$L$2:$L$34</definedName>
    <definedName name="entidad">[1]Listas!$A$2:$A$35</definedName>
    <definedName name="Fecha">[2]Listas!$L$2:$L$13</definedName>
    <definedName name="Mes">[1]Listas!$G$2:$G$13</definedName>
    <definedName name="Print_Area" localSheetId="0">'Inversión (2)'!$A$2:$E$128</definedName>
    <definedName name="Print_Titles" localSheetId="0">'Inversión (2)'!$2:$5</definedName>
    <definedName name="Sumar?">[1]Listas!$F$2:$F$3</definedName>
    <definedName name="Tipo_gasto">[1]Listas!$D$2:$D$3</definedName>
    <definedName name="_xlnm.Print_Titles" localSheetId="0">'Inversión (2)'!$2:$5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26" i="1" l="1"/>
  <c r="E126" i="1"/>
  <c r="D126" i="1"/>
  <c r="F122" i="1"/>
  <c r="E122" i="1"/>
  <c r="D121" i="1"/>
  <c r="D122" i="1" s="1"/>
  <c r="F118" i="1"/>
  <c r="E118" i="1"/>
  <c r="D118" i="1"/>
  <c r="F114" i="1"/>
  <c r="E114" i="1"/>
  <c r="D113" i="1"/>
  <c r="D114" i="1" s="1"/>
  <c r="E112" i="1"/>
  <c r="D111" i="1"/>
  <c r="D110" i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2" i="1"/>
  <c r="D101" i="1"/>
  <c r="F97" i="1"/>
  <c r="E97" i="1"/>
  <c r="D96" i="1"/>
  <c r="D97" i="1" s="1"/>
  <c r="E95" i="1"/>
  <c r="D94" i="1"/>
  <c r="D95" i="1" s="1"/>
  <c r="F86" i="1"/>
  <c r="E86" i="1"/>
  <c r="D85" i="1"/>
  <c r="D84" i="1"/>
  <c r="F81" i="1"/>
  <c r="D80" i="1"/>
  <c r="E79" i="1"/>
  <c r="D79" i="1"/>
  <c r="E78" i="1"/>
  <c r="D78" i="1"/>
  <c r="E77" i="1"/>
  <c r="F76" i="1"/>
  <c r="D76" i="1"/>
  <c r="D77" i="1" s="1"/>
  <c r="F72" i="1"/>
  <c r="E72" i="1"/>
  <c r="D71" i="1"/>
  <c r="D70" i="1"/>
  <c r="E69" i="1"/>
  <c r="D68" i="1"/>
  <c r="D67" i="1"/>
  <c r="D66" i="1"/>
  <c r="F63" i="1"/>
  <c r="E63" i="1"/>
  <c r="D62" i="1"/>
  <c r="D63" i="1" s="1"/>
  <c r="F59" i="1"/>
  <c r="D58" i="1"/>
  <c r="D57" i="1"/>
  <c r="E56" i="1"/>
  <c r="D55" i="1"/>
  <c r="D56" i="1" s="1"/>
  <c r="F52" i="1"/>
  <c r="E52" i="1"/>
  <c r="D50" i="1"/>
  <c r="D52" i="1" s="1"/>
  <c r="E49" i="1"/>
  <c r="D48" i="1"/>
  <c r="D47" i="1"/>
  <c r="D46" i="1"/>
  <c r="F43" i="1"/>
  <c r="E43" i="1"/>
  <c r="D42" i="1"/>
  <c r="D43" i="1" s="1"/>
  <c r="E41" i="1"/>
  <c r="D40" i="1"/>
  <c r="D41" i="1" s="1"/>
  <c r="F136" i="1"/>
  <c r="E136" i="1"/>
  <c r="D135" i="1"/>
  <c r="D136" i="1" s="1"/>
  <c r="F37" i="1"/>
  <c r="E37" i="1"/>
  <c r="D35" i="1"/>
  <c r="D34" i="1"/>
  <c r="D33" i="1"/>
  <c r="D32" i="1"/>
  <c r="E31" i="1"/>
  <c r="D30" i="1"/>
  <c r="D29" i="1"/>
  <c r="F26" i="1"/>
  <c r="E26" i="1"/>
  <c r="D23" i="1"/>
  <c r="D22" i="1"/>
  <c r="D21" i="1"/>
  <c r="D20" i="1"/>
  <c r="E19" i="1"/>
  <c r="D18" i="1"/>
  <c r="D17" i="1"/>
  <c r="D16" i="1"/>
  <c r="D15" i="1"/>
  <c r="F11" i="1"/>
  <c r="E11" i="1"/>
  <c r="D11" i="1"/>
  <c r="E81" i="1" l="1"/>
  <c r="D81" i="1"/>
  <c r="D26" i="1"/>
  <c r="D19" i="1"/>
  <c r="D112" i="1"/>
  <c r="D69" i="1"/>
  <c r="D102" i="1"/>
  <c r="D37" i="1"/>
  <c r="D109" i="1"/>
  <c r="D72" i="1"/>
  <c r="D49" i="1"/>
  <c r="D86" i="1"/>
  <c r="D31" i="1"/>
  <c r="D12" i="1"/>
  <c r="D59" i="1"/>
  <c r="F130" i="1"/>
  <c r="E109" i="1"/>
  <c r="E12" i="1"/>
  <c r="E57" i="1"/>
  <c r="E59" i="1" s="1"/>
</calcChain>
</file>

<file path=xl/sharedStrings.xml><?xml version="1.0" encoding="utf-8"?>
<sst xmlns="http://schemas.openxmlformats.org/spreadsheetml/2006/main" count="182" uniqueCount="86">
  <si>
    <t>NOMBRE UEJ</t>
  </si>
  <si>
    <t>BPIN</t>
  </si>
  <si>
    <t>NOMBRE PROGRAMA MISIONAL DE FUNCIONAMIENTO Y/O PROYECTO DE INVERSIÓN</t>
  </si>
  <si>
    <t>APROPIACIÓN VIGENTE</t>
  </si>
  <si>
    <t>SOLICITADO 2025</t>
  </si>
  <si>
    <t>ASIGNACION  2025</t>
  </si>
  <si>
    <t>DIRECCIÓN  DE  ASUNTOS PARA COMUNIDADES NEGRAS, AFROCOLOMBIANAS, RAIZALES Y PALENQUERAS</t>
  </si>
  <si>
    <t>ATENCIÓN INTEGRAL A LA POBLACIÓN DESPLAZADA EN CUMPLIMIENTO DE LA SENTENCIA T-025 DE 2004 (NO DE PENSIONES)</t>
  </si>
  <si>
    <t>NUEVO</t>
  </si>
  <si>
    <t>FORTALECIMIENTO DE LOS GOBIERNOS PROPIOS, SISTEMAS ORGANIZATIVOS Y AUTOSOSTENIBILIDAD DE LAS COMUNIDADES NEGRAS, AFROCOLOMBIANAS, RAIZALES Y PALENQUERAS</t>
  </si>
  <si>
    <t>FORTALECIMIENTO DE CAPACIDADES EN PROCESOS ORGANIZATIVOS PARA EL SEGUIMIENTO EFECTIVO Y GARANTIZAR EL CUMPLIMIENTO DE LOS ACUERDOS DERIVADOS DE LOS DIÁLOGOS SOCIALES CON LAS COMUNIDADES NEGRAS Y AFROCOLOMBIANAS EN LOS DEPARTAMENTOS DE   CAUCA, CHOCÓ, NARIÑO, VALLE DEL CAUCA</t>
  </si>
  <si>
    <t>FORTALECIMIENTO DE LOS MECANISMOS PARA EL FOMENTO DEL DESARROLLO ECONÓMICO Y SOCIAL, ASÍ COMO LA PROTECCIÓN Y GARANTÍA DE LOS DERECHOS DE LAS COMUNIDADES NEGRAS, AFROCOLOMBIANAS, RAIZALES Y PALENQUERAS EN EL MARCO DE LA IMPLEMENTACIÓN DE LA LEY 70 DE 1993 EN EL TERRITORIO NACIONAL</t>
  </si>
  <si>
    <t>IMPLEMENTACIÓN DE ESTRATEGIAS PARA EL FORTALECIMIENTO DE LA CULTURA DE PAZ ESTABLE Y DURADERA EN LOS TERRITORIOS DE LOS PUEBLOS Y COMUNIDADES NEGRAS A NIVEL NACIONAL.</t>
  </si>
  <si>
    <t>TOTAL</t>
  </si>
  <si>
    <t>PROPUESTA 2025</t>
  </si>
  <si>
    <t>DIRECCIÓN DE  ASUNTOS INDIGENAS, ROM
 Y 
MINORÍAS</t>
  </si>
  <si>
    <t>PUEBLO NUKAK MAKU (ARTÍCULO 35 DECRETO 1953 DE 2014)</t>
  </si>
  <si>
    <t>FORTALECIMIENTO A LOS PROCESOS ORGANIZATIVOS Y DE CONCERTACIÓN DE LAS COMUNIDADES INDÍGENAS, MINORÍAS Y ROM</t>
  </si>
  <si>
    <t>FORTALECIMIENTO INSTITUCIONAL DE LA MESA PERMANENTE DE CONCERTACIÓN CON LOS PUEBLOS Y ORGANIZACIONES INDÍGENAS - DECRETO 1397 DE 1996</t>
  </si>
  <si>
    <t>FORTALECIMIENTO DE LOS PROCESOS DE GOBIERNO PROPIO DE LAS COMUNIDADES INDÍGENAS EN EL DEPARTAMENTO DEL  CAUCA</t>
  </si>
  <si>
    <t>FORTALECIMIENTO DE LOS SISTEMAS DE GOBIERNO PROPIO Y EN LOS PROCESOS ORGANIZATIVOS DE LOS PUEBLOS Y COMUNIDADES INDÍGENAS A NIVEL   NACIONAL</t>
  </si>
  <si>
    <t>IMPLEMENTACIÓN DE ACCIONES POR PARTE DEL MINISTERIO DEL INTERIOR PARA FORTALECER LA ESTRUCTURA ORGANIZATIVA DE LAS KUMPAÑY RROM A NIVEL  NACIONAL</t>
  </si>
  <si>
    <t>FORTALECIMIENTO DE LOS SISTEMAS DE GOBIERNO PROPIO DE LOS PUEBLOS Y COMUNIDADES INDÍGENAS DE LOS PASTOS Y QUILLACINGAS DEL DEPARTAMENTO DE   NARIÑO</t>
  </si>
  <si>
    <t>FORTALECIMIENTO DE LA PARTICIPACIÓN DE LAS MUJERES INDÍGENAS EN ESPACIOS DE DIÁLOGO A NIVEL NACIONAL</t>
  </si>
  <si>
    <t>FORTALECIMIENTO DE LOS MECANISMOS DE PROTECCIÓN DE LA GUARDIA INDÍGENA EN EL TERRITORIO NACIONAL</t>
  </si>
  <si>
    <t>DIRECCIÓN DE  DERECHOS HUMANOS</t>
  </si>
  <si>
    <t>PROGRAMA DE PROTECCIÓN A PERSONAS QUE SE ENCUENTRAN EN SITUACIÓN DE RIESGO CONTRA SU VIDA, INTEGRIDAD, SEGURIDAD O LIBERTAD, POR CAUSAS RELACIONADAS CON LA VIOLENCIA EN COLOMBIA</t>
  </si>
  <si>
    <t>FORTALECIMIENTO DE LA POLITICA PUBLICA DE PREVENCION DE VIOLACIONES A LOS DERECHOS A LA VIDA, INTEGRIDAD, LIBERTAD Y SEGURIDAD DE PERSONAS, GRUPOS Y COMUNIDADES EN COLOMBIA.  NACIONAL</t>
  </si>
  <si>
    <t>FORTALECIMIENTO DE LAS GARANTÍAS PARA EL EJERCICIO DEL LIDERAZGO SOCIAL Y DEFENSA DE LOS DERECHOS HUMANOS EN EL TERRITORIO   NACIONAL</t>
  </si>
  <si>
    <t>FORTALECIMIENTO DE LA GESTIÓN DE LOS CEMENTERIOS COMO RESTITUCIÓN DE DERECHOS DE VÍCTIMAS DE DESAPARICIÓN  NACIONAL</t>
  </si>
  <si>
    <t>MEJORAMIENTO DE LAS CAPACIDADES DE LAS ENTIDADES TERRITORIALES PARA TRANSVERSALIZAR EL ENFOQUE DE GÉNERO EN LA GESTIÓN DE LA CONVIVENCIA Y LA SEGURIDAD HUMANA  NACIONAL</t>
  </si>
  <si>
    <t>FORTALECIMIENTO DE LA GESTIÓN, DIÁLOGO Y PARTICIPACIÓN TERRITORIAL PARA L GARANTÍA, PROMOCIÓN Y RELACIÓN DE LOS DERECHOS HUMANOS</t>
  </si>
  <si>
    <t>DIRECCIÓN DE LA AUTORIDAD NACIONAL DE CONSULTA PREVIA</t>
  </si>
  <si>
    <t>ADQUISICIÓN DE BIENES  Y SERVICIOS</t>
  </si>
  <si>
    <t>CUOTA DE FISCALIZACIÓN Y AUDITAJE</t>
  </si>
  <si>
    <t>FORTALECIMIENTO DE LAS CAPACIDADES Y HABILIDADES CON QUE CUENTAN LOS GRUPOS ÉTNICOS, EJECUTORES E INSTITUCIONALIDAD INTERVINIENTE PARA LA PARTICIPACIÓN EN LOS PROCESOS DE CONSULTA PREVIA   NACIONAL</t>
  </si>
  <si>
    <t>DIRECCIÓN DE ASUNTOS RELIGIOSOS</t>
  </si>
  <si>
    <t>FORTALECIMIENTO ORGANIZACIONAL DE LAS ENTIDADES RELIGIOSAS Y LAS ORGANIZACIONES BASADAS EN LA FE COMO ACTORES SOCIALES TRASCENDENTES EN EL MARCO DE LA LEY 133 DE 1994</t>
  </si>
  <si>
    <t>FORTALECIMIENTO DE LA INTEGRACIÓN DE PROCESOS, LA COORDINACIÓN DE ENTIDADES, LA  ASIGNACIÓN DE RECURSOS Y EL CONOCIMIENTO, PARA BRINDAR GARANTÍAS PARA EL GOCE EFECTIVO DEL DERECHO DE LA LIBERTAD RELIGIOSA Y DE CULTOS EN EL TERRITORIO  NACIONAL</t>
  </si>
  <si>
    <t xml:space="preserve">SUBDIRECCIÓN DE GOBIERNO, GESTIÓN TERRITORIAL Y LUCHA CONTRA LA TRATA
</t>
  </si>
  <si>
    <t>FONDO NACIONAL PARA LA LUCHA CONTRA LA TRATA DE PERSONAS. LEY 985 DE 2005 Y DECRETO 4319 DE 2006</t>
  </si>
  <si>
    <t>FORTALECIMIENTO A LA GESTIÓN TERRITORIAL Y BUEN GOBIERNO LOCAL</t>
  </si>
  <si>
    <t>IMPLEMENTACIÓN LEY 985 DE 2005 SOBRE TRATA DE PERSONAS</t>
  </si>
  <si>
    <t>FORTALECIMIENTO EN LA PREVENCIÓN, PROTECCIÓN Y ASISTENCIA EN LA LUCHA CONTRA EL DELITO DE TRATA PERSONAS  NACIONAL</t>
  </si>
  <si>
    <t>FORTALECIMIENTO DE LA ARTICULACIÓN, COORDINACIÓN Y PARTICIPACIÓN DE LAS ENTIDADES TERRITORIALES, CORPORACIONES PÚBLICAS Y LÍDERES LOCALES EN LOS PROCESOS DE ORDENAMIENTO TERRITORIAL ALREDEDOR DEL AGUA Y DESCENTRALIZACIÓN.  NACIONAL</t>
  </si>
  <si>
    <t xml:space="preserve">SUBDIRECCIÓN DE PROYECTOS PARA LA SEGURIDAD Y CONVIVENCIA CIUDADANA
 </t>
  </si>
  <si>
    <t>FONDO NACIONAL DE SEGURIDAD Y CONVIVENCIA CIUDADANA -FONSECON</t>
  </si>
  <si>
    <t>FORTALECIMIENTO DE LOS SISTEMAS INTEGRADOS DE EMERGENCIA Y SEGURIDAD SIES A NIVEL  NACIONAL</t>
  </si>
  <si>
    <t>FORTALECIMIENTO A LAS ENTIDADES TERRITORIALES A TRAVES DE LA FINANCIACION DE INFRAESTRUCTURA PARA LA SEGURIDAD Y CONVIVENCIA CIUDADANA A NIVEL  NACIONAL</t>
  </si>
  <si>
    <t>OFICINA</t>
  </si>
  <si>
    <t>ASUNTOS LEGISLATIVOS</t>
  </si>
  <si>
    <t>FORTALECIMIENTO DE LAS RELACIONES ENTRE EL GOBIERNO NACIONAL Y EL CONGRESO DE LA REPÚBLICA EN LOS PROCESOS TÉCNICOS Y ADMINISTRATIVOS A NIVEL   NACIONAL</t>
  </si>
  <si>
    <t>DIRECCIÓN PARA LA DEMOCRACIA, LA PARTICIPACIÓN CIUDADANA Y LA ACCIÓN COMUNAL</t>
  </si>
  <si>
    <t>FORTALECIMIENTO DE LAS ASOCIACIONES Y LIGAS DE CONSUMIDORES (LEY 73 DE 1981 Y DECRETO 1320 DE 1982)</t>
  </si>
  <si>
    <t>FONDO PARA LA PARTICIPACIÓN CIUDADANA Y EL FORTALECIMIENTO DE LA DEMOCRACIA. ARTICULO 96 LEY 1757 DE 2015</t>
  </si>
  <si>
    <t>APOYO A LAS DISPOSICIONES PARA GARANTIZAR EL PLENO EJERCICIO DE LOS DERECHOS DE LAS PERSONAS CON DISCAPACIDAD. LEY 1618 DE 2013</t>
  </si>
  <si>
    <t>FORTALECIMIENTO DE LAS CAPACIDADES DE LOS ORGANISMOS DE ACCION COMUNAL PARA EL DESARROLLO DE SUS PROPOSITOS Y ATENCION DE SUS NECESIDADES EN EL MARCO DE LA LEY 2166 DE 2021 A PARTIR DEL EJERCICIO DE LA DEMOCRACIA PARTICIPATIVA   NACIONAL</t>
  </si>
  <si>
    <t>MEJORAMIENTO DE LA PARTICIPACIÓN DEL CAMPESINADO EN LA FORMULACIÓN DE POLÍTICAS, PROGRAMAS Y PROYECTOS EN EL TERRITORIO  NACIONAL</t>
  </si>
  <si>
    <t>*APROPIACIÓN VIGENTE</t>
  </si>
  <si>
    <t>OFICINA DE INFORMACIÓN  PUBLICA DEL  INTERIOR</t>
  </si>
  <si>
    <t>FORTALECIMIENTO  DE LA ESTRATEGIA DE RELACIONAMIENTO CON EL CIUDADANO AMPLIANDO LA COBERTURA DEL PORTAFOLIO DE SERVICIOS DEL MINISTERIO DEL INTERIOR EN EL TERRITORIO  NACIONAL</t>
  </si>
  <si>
    <t>FORTALECIMIENTO DE LAS SOLUCIONES DE TECNOLOGIAS DE LA INFORMACIÓN QUE PERMITAN SOPORTAR LOS PLANES, PROGRAMAS Y PROYECTOS DEL MINISTERIO DEL INTERIOR DENTRO DE LA ENTIDAD Y DE CARA AL CIUDADANO A NIVEL  NACIONAL</t>
  </si>
  <si>
    <t>FORTALECIMIENTO DE LA ESTRATEGIA DE COMUNICACIONES INTERNA Y EXTERNA DEL MINISTERIO DEL INTERIOR  NACIONAL</t>
  </si>
  <si>
    <t>OFICINA ASESORA DE PLANEACIÓN</t>
  </si>
  <si>
    <t>FORTALECIMIENTO DEL SISTEMA INTEGRADO DE GESTIÓN DEL MINISTERIO DEL INTERIOR EN EL TERRITORIO  NACIONAL</t>
  </si>
  <si>
    <t>APLICACIÓN DE UNA ESTRATEGIA INTEGRAL PARA MEJORAR LA IMPLEMENTACIÓN DE LA POLÍTICA DE GESTIÓN DEL CONOCIMIENTO Y LA INNOVACIÓN EN EL MARCO DEL MIPG DEL MINISTERIO DEL INTERIOR, PARA LA ATENCIÓN DE LOS GRUPOS DE VALOR A NIVEL   NACIONAL</t>
  </si>
  <si>
    <t>GRUPO DE ARTICULACIÓN INTERNA PARA LA POLÍTICA DE VÍCTIMAS</t>
  </si>
  <si>
    <t>FORTALECIMIENTO  INSTITUCIONAL PARA LA IMPLEMENTACION DE LA POLITICA PUBLICA DE VICTIMAS A NIVEL  NACIONAL</t>
  </si>
  <si>
    <t xml:space="preserve"> </t>
  </si>
  <si>
    <t>SUBDIRECCIÓN ADMINISTRATIVA Y FINANCIERA</t>
  </si>
  <si>
    <t>FONDO DE PROTECCIÓN DE JUSTICIA. DECRETO 1890 DE 1999 Y DECRETO 200 DE 2003</t>
  </si>
  <si>
    <t>ORGANIZACIÓN Y FUNCIONAMIENTO DEPARTAMENTO DEL AMAZONAS</t>
  </si>
  <si>
    <t>ORGANIZACIÓN Y FUNCIONAMIENTO DEPARTAMENTO DEL GUAINÍA</t>
  </si>
  <si>
    <t>ORGANIZACIÓN Y FUNCIONAMIENTO DEPARTAMENTO DEL GUAVIARE</t>
  </si>
  <si>
    <t>ORGANIZACIÓN Y FUNCIONAMIENTO DEPARTAMENTO DEL VAUPÉS</t>
  </si>
  <si>
    <t>ORGANIZACIÓN Y FUNCIONAMIENTO DEPARTAMENTO DEL VICHADA</t>
  </si>
  <si>
    <t>IMPUESTOS</t>
  </si>
  <si>
    <t>IMPLEMENTACION DE UN SISTEMA INTEGRAL DE GESTION DE DOCUMENTOS Y ADMINISTRACION DE ARCHIVOS, EN EL MINISTERIO DEL INTERIOR,  NACIONAL</t>
  </si>
  <si>
    <t>EQUIPO DE PAZ</t>
  </si>
  <si>
    <t>MEJORAMIENTO DE LA EFECTIVIDAD DE LOS PROGRAMAS E INICIATIVAS DE CONSTRUCCIÓN DE PAZ LIDERADAS POR EL MINISTERIO DEL INTERIOR A NIVEL  NACIONAL</t>
  </si>
  <si>
    <t>VICEMINISTERIO DE DIALOGO SOCIAL</t>
  </si>
  <si>
    <t>FORTALECIMIENTO DEL DIALOGO SOCIAL NACIONAL Y REGIONAL MEDIANTE EL DESARROLLO DE ACCIONES TENDIENTES A ATENDER LAS PROBLEMÁTICAS SOCIALES EN LOS TERRITORIOS  NACIONAL</t>
  </si>
  <si>
    <t>VICEMINISTERIO GENERAL</t>
  </si>
  <si>
    <t>FORTALECIMIENTO DE LA CAPACIDAD DE ARTICULACIÓN TERRITORIAL PARA LA INCORPORACIÓN DE ESTRATEGIAS DE CONVIVENCIA Y SEGURIDAD CIUDADANA INTEGRAL, CORRESPONSABLE, CONTEXTUALIZADA Y PREVENTIVA A NIVEL   NACIONAL</t>
  </si>
  <si>
    <t>NOMBRE PROYECTO DE INVERSIÓN</t>
  </si>
  <si>
    <t>PRESUPUESTO SOLICITADO INVERSIÓN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</si>
</sst>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580A]d&quot; de &quot;mmmm&quot; de &quot;yyyy;@"/>
    <numFmt numFmtId="165" formatCode="[$$-240A]\ #,##0"/>
    <numFmt numFmtId="166" formatCode="&quot;$&quot;\ #,##0"/>
  </numFmts>
  <fonts count="2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8"/>
      <name val="Gill Sans MT"/>
      <family val="2"/>
    </font>
    <font>
      <b/>
      <sz val="12"/>
      <name val="Gill Sans MT"/>
      <family val="2"/>
    </font>
    <font>
      <b/>
      <sz val="10"/>
      <name val="Gill Sans MT"/>
      <family val="2"/>
    </font>
    <font>
      <b/>
      <sz val="10"/>
      <color theme="0"/>
      <name val="Gill Sans MT"/>
      <family val="2"/>
    </font>
    <font>
      <b/>
      <sz val="12"/>
      <color theme="0"/>
      <name val="Gill Sans MT"/>
      <family val="2"/>
    </font>
    <font>
      <sz val="12"/>
      <name val="Gill Sans MT"/>
      <family val="2"/>
    </font>
    <font>
      <sz val="10"/>
      <name val="Gill Sans MT"/>
      <family val="2"/>
    </font>
    <font>
      <sz val="10"/>
      <color theme="1"/>
      <name val="Arial"/>
      <family val="2"/>
    </font>
    <font>
      <sz val="12"/>
      <color theme="1"/>
      <name val="Gill Sans MT"/>
      <family val="2"/>
    </font>
    <font>
      <sz val="12"/>
      <color rgb="FF000000"/>
      <name val="Gill Sans MT"/>
      <family val="2"/>
    </font>
    <font>
      <sz val="10"/>
      <color theme="1"/>
      <name val="Gill Sans MT"/>
      <family val="2"/>
    </font>
    <font>
      <sz val="10"/>
      <color rgb="FF000000"/>
      <name val="Gill Sans MT"/>
      <family val="2"/>
    </font>
    <font>
      <sz val="11"/>
      <color rgb="FF000000"/>
      <name val="Gill Sans MT"/>
      <family val="2"/>
    </font>
    <font>
      <b/>
      <sz val="12"/>
      <color theme="1"/>
      <name val="Gill Sans MT"/>
      <family val="2"/>
    </font>
    <font>
      <b/>
      <sz val="14"/>
      <color theme="0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4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9" fillId="2" borderId="1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9" fillId="2" borderId="7" xfId="0" applyFont="1" applyFill="1" applyBorder="1" applyAlignment="1">
      <alignment horizontal="center" vertical="center" wrapText="1" readingOrder="1"/>
    </xf>
    <xf numFmtId="0" fontId="10" fillId="2" borderId="6" xfId="0" applyFont="1" applyFill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12" fillId="0" borderId="9" xfId="0" applyFont="1" applyBorder="1" applyAlignment="1">
      <alignment vertical="center" wrapText="1" readingOrder="1"/>
    </xf>
    <xf numFmtId="165" fontId="11" fillId="0" borderId="9" xfId="0" applyNumberFormat="1" applyFont="1" applyBorder="1" applyAlignment="1">
      <alignment horizontal="right" vertical="center" readingOrder="1"/>
    </xf>
    <xf numFmtId="166" fontId="11" fillId="0" borderId="9" xfId="0" applyNumberFormat="1" applyFont="1" applyBorder="1" applyAlignment="1">
      <alignment horizontal="right" vertical="center" readingOrder="1"/>
    </xf>
    <xf numFmtId="165" fontId="7" fillId="3" borderId="9" xfId="0" applyNumberFormat="1" applyFont="1" applyFill="1" applyBorder="1" applyAlignment="1">
      <alignment horizontal="right" vertical="center" readingOrder="1"/>
    </xf>
    <xf numFmtId="0" fontId="3" fillId="0" borderId="11" xfId="0" applyFont="1" applyBorder="1"/>
    <xf numFmtId="0" fontId="16" fillId="0" borderId="9" xfId="0" applyFont="1" applyBorder="1" applyAlignment="1">
      <alignment vertical="center" wrapText="1" readingOrder="1"/>
    </xf>
    <xf numFmtId="165" fontId="14" fillId="0" borderId="9" xfId="0" applyNumberFormat="1" applyFont="1" applyBorder="1" applyAlignment="1">
      <alignment horizontal="right" vertical="center" readingOrder="1"/>
    </xf>
    <xf numFmtId="165" fontId="14" fillId="5" borderId="9" xfId="0" applyNumberFormat="1" applyFont="1" applyFill="1" applyBorder="1" applyAlignment="1">
      <alignment horizontal="right" vertical="center" readingOrder="1"/>
    </xf>
    <xf numFmtId="165" fontId="14" fillId="5" borderId="12" xfId="0" applyNumberFormat="1" applyFont="1" applyFill="1" applyBorder="1" applyAlignment="1">
      <alignment horizontal="right" vertical="center" readingOrder="1"/>
    </xf>
    <xf numFmtId="165" fontId="7" fillId="4" borderId="9" xfId="0" applyNumberFormat="1" applyFont="1" applyFill="1" applyBorder="1" applyAlignment="1">
      <alignment horizontal="right" vertical="center" readingOrder="1"/>
    </xf>
    <xf numFmtId="0" fontId="0" fillId="5" borderId="0" xfId="0" applyFill="1"/>
    <xf numFmtId="0" fontId="12" fillId="5" borderId="9" xfId="0" applyFont="1" applyFill="1" applyBorder="1" applyAlignment="1">
      <alignment vertical="center" wrapText="1" readingOrder="1"/>
    </xf>
    <xf numFmtId="165" fontId="11" fillId="5" borderId="9" xfId="0" applyNumberFormat="1" applyFont="1" applyFill="1" applyBorder="1" applyAlignment="1">
      <alignment horizontal="right" vertical="center" readingOrder="1"/>
    </xf>
    <xf numFmtId="165" fontId="11" fillId="5" borderId="12" xfId="0" applyNumberFormat="1" applyFont="1" applyFill="1" applyBorder="1" applyAlignment="1">
      <alignment horizontal="right" vertical="center" readingOrder="1"/>
    </xf>
    <xf numFmtId="0" fontId="7" fillId="5" borderId="15" xfId="0" applyFont="1" applyFill="1" applyBorder="1" applyAlignment="1">
      <alignment horizontal="center" vertical="center" wrapText="1" readingOrder="1"/>
    </xf>
    <xf numFmtId="0" fontId="16" fillId="0" borderId="16" xfId="0" applyFont="1" applyBorder="1" applyAlignment="1">
      <alignment vertical="center" wrapText="1" readingOrder="1"/>
    </xf>
    <xf numFmtId="166" fontId="14" fillId="0" borderId="16" xfId="0" applyNumberFormat="1" applyFont="1" applyBorder="1" applyAlignment="1">
      <alignment horizontal="right" vertical="center" readingOrder="1"/>
    </xf>
    <xf numFmtId="166" fontId="14" fillId="0" borderId="17" xfId="0" applyNumberFormat="1" applyFont="1" applyBorder="1" applyAlignment="1">
      <alignment horizontal="right" vertical="center" readingOrder="1"/>
    </xf>
    <xf numFmtId="0" fontId="7" fillId="5" borderId="19" xfId="0" applyFont="1" applyFill="1" applyBorder="1" applyAlignment="1">
      <alignment horizontal="center" vertical="center" wrapText="1" readingOrder="1"/>
    </xf>
    <xf numFmtId="166" fontId="14" fillId="0" borderId="9" xfId="0" applyNumberFormat="1" applyFont="1" applyBorder="1" applyAlignment="1">
      <alignment horizontal="right" vertical="center" readingOrder="1"/>
    </xf>
    <xf numFmtId="166" fontId="14" fillId="0" borderId="20" xfId="0" applyNumberFormat="1" applyFont="1" applyBorder="1" applyAlignment="1">
      <alignment horizontal="right" vertical="center" readingOrder="1"/>
    </xf>
    <xf numFmtId="0" fontId="7" fillId="5" borderId="10" xfId="0" applyFont="1" applyFill="1" applyBorder="1" applyAlignment="1">
      <alignment horizontal="center" vertical="center" wrapText="1" readingOrder="1"/>
    </xf>
    <xf numFmtId="165" fontId="7" fillId="4" borderId="20" xfId="0" applyNumberFormat="1" applyFont="1" applyFill="1" applyBorder="1" applyAlignment="1">
      <alignment horizontal="right" vertical="center" readingOrder="1"/>
    </xf>
    <xf numFmtId="1" fontId="7" fillId="0" borderId="22" xfId="0" applyNumberFormat="1" applyFont="1" applyBorder="1" applyAlignment="1">
      <alignment horizontal="center" vertical="center" wrapText="1" readingOrder="1"/>
    </xf>
    <xf numFmtId="165" fontId="11" fillId="0" borderId="20" xfId="0" applyNumberFormat="1" applyFont="1" applyBorder="1" applyAlignment="1">
      <alignment horizontal="right" vertical="center" readingOrder="1"/>
    </xf>
    <xf numFmtId="165" fontId="11" fillId="0" borderId="12" xfId="0" applyNumberFormat="1" applyFont="1" applyBorder="1" applyAlignment="1">
      <alignment horizontal="right" vertical="center" readingOrder="1"/>
    </xf>
    <xf numFmtId="0" fontId="12" fillId="0" borderId="23" xfId="0" applyFont="1" applyBorder="1" applyAlignment="1">
      <alignment vertical="center" wrapText="1" readingOrder="1"/>
    </xf>
    <xf numFmtId="166" fontId="7" fillId="4" borderId="27" xfId="0" applyNumberFormat="1" applyFont="1" applyFill="1" applyBorder="1" applyAlignment="1">
      <alignment horizontal="right" vertical="center" readingOrder="1"/>
    </xf>
    <xf numFmtId="166" fontId="7" fillId="4" borderId="25" xfId="0" applyNumberFormat="1" applyFont="1" applyFill="1" applyBorder="1" applyAlignment="1">
      <alignment horizontal="right" vertical="center" readingOrder="1"/>
    </xf>
    <xf numFmtId="166" fontId="7" fillId="4" borderId="28" xfId="0" applyNumberFormat="1" applyFont="1" applyFill="1" applyBorder="1" applyAlignment="1">
      <alignment horizontal="right" vertical="center" readingOrder="1"/>
    </xf>
    <xf numFmtId="0" fontId="10" fillId="2" borderId="29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 wrapText="1" readingOrder="1"/>
    </xf>
    <xf numFmtId="0" fontId="9" fillId="2" borderId="16" xfId="0" applyFont="1" applyFill="1" applyBorder="1" applyAlignment="1">
      <alignment horizontal="center" vertical="center" wrapText="1" readingOrder="1"/>
    </xf>
    <xf numFmtId="0" fontId="10" fillId="2" borderId="16" xfId="0" applyFont="1" applyFill="1" applyBorder="1" applyAlignment="1">
      <alignment horizontal="center" vertical="center" wrapText="1" readingOrder="1"/>
    </xf>
    <xf numFmtId="0" fontId="12" fillId="0" borderId="9" xfId="2" applyFont="1" applyBorder="1" applyAlignment="1">
      <alignment vertical="center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19" fillId="0" borderId="0" xfId="0" applyFont="1" applyAlignment="1">
      <alignment horizontal="center" vertical="center" wrapText="1" readingOrder="1"/>
    </xf>
    <xf numFmtId="0" fontId="19" fillId="0" borderId="0" xfId="0" applyFont="1" applyAlignment="1">
      <alignment horizontal="center" vertical="center" readingOrder="1"/>
    </xf>
    <xf numFmtId="165" fontId="19" fillId="0" borderId="0" xfId="0" applyNumberFormat="1" applyFont="1" applyAlignment="1">
      <alignment horizontal="right" vertical="center" readingOrder="1"/>
    </xf>
    <xf numFmtId="165" fontId="10" fillId="2" borderId="32" xfId="0" applyNumberFormat="1" applyFont="1" applyFill="1" applyBorder="1" applyAlignment="1">
      <alignment horizontal="right" vertical="center" readingOrder="1"/>
    </xf>
    <xf numFmtId="0" fontId="9" fillId="2" borderId="2" xfId="0" applyFont="1" applyFill="1" applyBorder="1" applyAlignment="1">
      <alignment horizontal="center" vertical="center" wrapText="1" readingOrder="1"/>
    </xf>
    <xf numFmtId="43" fontId="0" fillId="0" borderId="0" xfId="1" applyFont="1" applyBorder="1" applyAlignment="1"/>
    <xf numFmtId="165" fontId="7" fillId="3" borderId="9" xfId="0" applyNumberFormat="1" applyFont="1" applyFill="1" applyBorder="1" applyAlignment="1">
      <alignment horizontal="center" vertical="center" readingOrder="1"/>
    </xf>
    <xf numFmtId="165" fontId="7" fillId="4" borderId="9" xfId="0" applyNumberFormat="1" applyFont="1" applyFill="1" applyBorder="1" applyAlignment="1">
      <alignment horizontal="center" vertical="center" readingOrder="1"/>
    </xf>
    <xf numFmtId="165" fontId="7" fillId="4" borderId="10" xfId="0" applyNumberFormat="1" applyFont="1" applyFill="1" applyBorder="1" applyAlignment="1">
      <alignment horizontal="center" vertical="center" readingOrder="1"/>
    </xf>
    <xf numFmtId="166" fontId="7" fillId="4" borderId="26" xfId="0" applyNumberFormat="1" applyFont="1" applyFill="1" applyBorder="1" applyAlignment="1">
      <alignment horizontal="center" vertical="center" readingOrder="1"/>
    </xf>
    <xf numFmtId="0" fontId="7" fillId="4" borderId="9" xfId="0" applyFont="1" applyFill="1" applyBorder="1" applyAlignment="1">
      <alignment horizontal="center" vertical="center" wrapText="1" readingOrder="1"/>
    </xf>
    <xf numFmtId="15" fontId="7" fillId="0" borderId="4" xfId="0" applyNumberFormat="1" applyFont="1" applyBorder="1" applyAlignment="1">
      <alignment horizontal="center" vertical="center" wrapText="1" readingOrder="1"/>
    </xf>
    <xf numFmtId="15" fontId="7" fillId="0" borderId="5" xfId="0" applyNumberFormat="1" applyFont="1" applyBorder="1" applyAlignment="1">
      <alignment horizontal="center" vertical="center" wrapText="1" readingOrder="1"/>
    </xf>
    <xf numFmtId="0" fontId="7" fillId="3" borderId="9" xfId="0" applyFont="1" applyFill="1" applyBorder="1" applyAlignment="1">
      <alignment horizontal="center" vertical="center" wrapText="1" readingOrder="1"/>
    </xf>
    <xf numFmtId="0" fontId="15" fillId="0" borderId="0" xfId="0" applyFont="1" applyAlignment="1">
      <alignment horizontal="left" vertical="top" readingOrder="1"/>
    </xf>
    <xf numFmtId="165" fontId="14" fillId="5" borderId="9" xfId="0" applyNumberFormat="1" applyFont="1" applyFill="1" applyBorder="1" applyAlignment="1">
      <alignment horizontal="center" vertical="center" readingOrder="1"/>
    </xf>
    <xf numFmtId="165" fontId="11" fillId="5" borderId="9" xfId="0" applyNumberFormat="1" applyFont="1" applyFill="1" applyBorder="1" applyAlignment="1">
      <alignment horizontal="center" vertical="center" readingOrder="1"/>
    </xf>
    <xf numFmtId="0" fontId="3" fillId="0" borderId="12" xfId="0" applyFont="1" applyBorder="1"/>
    <xf numFmtId="166" fontId="3" fillId="0" borderId="12" xfId="0" applyNumberFormat="1" applyFont="1" applyBorder="1"/>
    <xf numFmtId="0" fontId="3" fillId="0" borderId="29" xfId="0" applyFont="1" applyBorder="1"/>
    <xf numFmtId="0" fontId="3" fillId="0" borderId="13" xfId="0" applyFont="1" applyBorder="1"/>
    <xf numFmtId="0" fontId="7" fillId="4" borderId="26" xfId="0" applyFont="1" applyFill="1" applyBorder="1" applyAlignment="1">
      <alignment horizontal="center" vertical="center" wrapText="1" readingOrder="1"/>
    </xf>
    <xf numFmtId="165" fontId="7" fillId="4" borderId="27" xfId="0" applyNumberFormat="1" applyFont="1" applyFill="1" applyBorder="1" applyAlignment="1">
      <alignment horizontal="right" vertical="center" readingOrder="1"/>
    </xf>
    <xf numFmtId="165" fontId="7" fillId="4" borderId="28" xfId="0" applyNumberFormat="1" applyFont="1" applyFill="1" applyBorder="1" applyAlignment="1">
      <alignment horizontal="right" vertical="center" readingOrder="1"/>
    </xf>
    <xf numFmtId="166" fontId="11" fillId="0" borderId="12" xfId="0" applyNumberFormat="1" applyFont="1" applyBorder="1" applyAlignment="1">
      <alignment horizontal="right" vertical="center" readingOrder="1"/>
    </xf>
    <xf numFmtId="166" fontId="19" fillId="4" borderId="27" xfId="0" applyNumberFormat="1" applyFont="1" applyFill="1" applyBorder="1" applyAlignment="1">
      <alignment horizontal="right" vertical="center" readingOrder="1"/>
    </xf>
    <xf numFmtId="166" fontId="19" fillId="4" borderId="28" xfId="0" applyNumberFormat="1" applyFont="1" applyFill="1" applyBorder="1" applyAlignment="1">
      <alignment horizontal="right" vertical="center" readingOrder="1"/>
    </xf>
    <xf numFmtId="165" fontId="19" fillId="4" borderId="27" xfId="0" applyNumberFormat="1" applyFont="1" applyFill="1" applyBorder="1" applyAlignment="1">
      <alignment horizontal="right" vertical="center" readingOrder="1"/>
    </xf>
    <xf numFmtId="165" fontId="19" fillId="4" borderId="28" xfId="0" applyNumberFormat="1" applyFont="1" applyFill="1" applyBorder="1" applyAlignment="1">
      <alignment horizontal="right" vertical="center" readingOrder="1"/>
    </xf>
    <xf numFmtId="15" fontId="7" fillId="0" borderId="0" xfId="0" applyNumberFormat="1" applyFont="1" applyAlignment="1">
      <alignment horizontal="center" vertical="center" wrapText="1" readingOrder="1"/>
    </xf>
    <xf numFmtId="165" fontId="7" fillId="4" borderId="27" xfId="0" applyNumberFormat="1" applyFont="1" applyFill="1" applyBorder="1" applyAlignment="1">
      <alignment horizontal="center" vertical="center" readingOrder="1"/>
    </xf>
    <xf numFmtId="0" fontId="19" fillId="4" borderId="27" xfId="0" applyFont="1" applyFill="1" applyBorder="1" applyAlignment="1">
      <alignment horizontal="center" vertical="center" readingOrder="1"/>
    </xf>
    <xf numFmtId="0" fontId="9" fillId="2" borderId="35" xfId="0" applyFont="1" applyFill="1" applyBorder="1" applyAlignment="1">
      <alignment horizontal="center" vertical="center" wrapText="1" readingOrder="1"/>
    </xf>
    <xf numFmtId="0" fontId="3" fillId="0" borderId="3" xfId="0" applyFont="1" applyBorder="1"/>
    <xf numFmtId="1" fontId="7" fillId="0" borderId="10" xfId="0" applyNumberFormat="1" applyFont="1" applyBorder="1" applyAlignment="1">
      <alignment horizontal="center" vertical="center" wrapText="1" readingOrder="1"/>
    </xf>
    <xf numFmtId="0" fontId="9" fillId="2" borderId="36" xfId="0" applyFont="1" applyFill="1" applyBorder="1" applyAlignment="1">
      <alignment horizontal="center" vertical="center" wrapText="1" readingOrder="1"/>
    </xf>
    <xf numFmtId="0" fontId="7" fillId="5" borderId="39" xfId="0" applyFont="1" applyFill="1" applyBorder="1" applyAlignment="1">
      <alignment horizontal="center" vertical="center" wrapText="1" readingOrder="1"/>
    </xf>
    <xf numFmtId="0" fontId="7" fillId="5" borderId="0" xfId="0" applyFont="1" applyFill="1" applyAlignment="1">
      <alignment horizontal="center" vertical="center" wrapText="1" readingOrder="1"/>
    </xf>
    <xf numFmtId="165" fontId="7" fillId="5" borderId="0" xfId="0" applyNumberFormat="1" applyFont="1" applyFill="1" applyAlignment="1">
      <alignment horizontal="center" vertical="center" readingOrder="1"/>
    </xf>
    <xf numFmtId="165" fontId="7" fillId="5" borderId="0" xfId="0" applyNumberFormat="1" applyFont="1" applyFill="1" applyAlignment="1">
      <alignment horizontal="right" vertical="center" readingOrder="1"/>
    </xf>
    <xf numFmtId="0" fontId="10" fillId="5" borderId="0" xfId="0" applyFont="1" applyFill="1" applyAlignment="1">
      <alignment horizontal="center" vertical="center" readingOrder="1"/>
    </xf>
    <xf numFmtId="165" fontId="10" fillId="5" borderId="0" xfId="0" applyNumberFormat="1" applyFont="1" applyFill="1" applyAlignment="1">
      <alignment horizontal="right" vertical="center" readingOrder="1"/>
    </xf>
    <xf numFmtId="0" fontId="3" fillId="5" borderId="0" xfId="0" applyFont="1" applyFill="1"/>
    <xf numFmtId="0" fontId="9" fillId="2" borderId="38" xfId="0" applyFont="1" applyFill="1" applyBorder="1" applyAlignment="1">
      <alignment horizontal="center" vertical="center" wrapText="1" readingOrder="1"/>
    </xf>
    <xf numFmtId="0" fontId="12" fillId="0" borderId="10" xfId="0" applyFont="1" applyBorder="1" applyAlignment="1">
      <alignment vertical="center" wrapText="1" readingOrder="1"/>
    </xf>
    <xf numFmtId="0" fontId="7" fillId="4" borderId="27" xfId="0" applyFont="1" applyFill="1" applyBorder="1" applyAlignment="1">
      <alignment horizontal="center" vertical="center" wrapText="1" readingOrder="1"/>
    </xf>
    <xf numFmtId="0" fontId="19" fillId="4" borderId="31" xfId="0" applyFont="1" applyFill="1" applyBorder="1" applyAlignment="1">
      <alignment horizontal="center" vertical="center" wrapText="1" readingOrder="1"/>
    </xf>
    <xf numFmtId="0" fontId="15" fillId="0" borderId="0" xfId="0" applyFont="1" applyAlignment="1">
      <alignment horizontal="center" vertical="center" wrapText="1" readingOrder="1"/>
    </xf>
    <xf numFmtId="0" fontId="17" fillId="0" borderId="0" xfId="0" applyFont="1" applyAlignment="1">
      <alignment vertical="center" wrapText="1" readingOrder="1"/>
    </xf>
    <xf numFmtId="0" fontId="18" fillId="0" borderId="0" xfId="0" applyFont="1" applyAlignment="1">
      <alignment horizontal="left" vertical="top" readingOrder="1"/>
    </xf>
    <xf numFmtId="3" fontId="0" fillId="0" borderId="0" xfId="0" applyNumberFormat="1"/>
    <xf numFmtId="0" fontId="1" fillId="0" borderId="0" xfId="0" applyFont="1"/>
    <xf numFmtId="0" fontId="12" fillId="5" borderId="0" xfId="0" applyFont="1" applyFill="1" applyAlignment="1">
      <alignment vertical="center" wrapText="1"/>
    </xf>
    <xf numFmtId="43" fontId="2" fillId="0" borderId="0" xfId="1" applyFont="1" applyFill="1" applyBorder="1" applyAlignment="1">
      <alignment horizontal="center"/>
    </xf>
    <xf numFmtId="165" fontId="20" fillId="2" borderId="0" xfId="0" applyNumberFormat="1" applyFont="1" applyFill="1" applyAlignment="1">
      <alignment horizontal="right" vertical="center" readingOrder="1"/>
    </xf>
    <xf numFmtId="0" fontId="19" fillId="5" borderId="0" xfId="0" applyFont="1" applyFill="1" applyAlignment="1">
      <alignment horizontal="center" vertical="center" wrapText="1" readingOrder="1"/>
    </xf>
    <xf numFmtId="0" fontId="19" fillId="5" borderId="0" xfId="0" applyFont="1" applyFill="1" applyAlignment="1">
      <alignment horizontal="center" vertical="center" readingOrder="1"/>
    </xf>
    <xf numFmtId="165" fontId="19" fillId="5" borderId="0" xfId="0" applyNumberFormat="1" applyFont="1" applyFill="1" applyAlignment="1">
      <alignment horizontal="right" vertical="center" readingOrder="1"/>
    </xf>
    <xf numFmtId="1" fontId="0" fillId="0" borderId="0" xfId="0" applyNumberFormat="1"/>
    <xf numFmtId="1" fontId="1" fillId="0" borderId="0" xfId="0" applyNumberFormat="1" applyFont="1"/>
    <xf numFmtId="165" fontId="1" fillId="0" borderId="0" xfId="0" applyNumberFormat="1" applyFont="1"/>
    <xf numFmtId="166" fontId="0" fillId="0" borderId="0" xfId="0" applyNumberFormat="1"/>
    <xf numFmtId="166" fontId="11" fillId="0" borderId="16" xfId="0" applyNumberFormat="1" applyFont="1" applyBorder="1" applyAlignment="1">
      <alignment horizontal="right" vertical="center" readingOrder="1"/>
    </xf>
    <xf numFmtId="166" fontId="11" fillId="0" borderId="29" xfId="0" applyNumberFormat="1" applyFont="1" applyBorder="1" applyAlignment="1">
      <alignment horizontal="right" vertical="center" readingOrder="1"/>
    </xf>
    <xf numFmtId="0" fontId="7" fillId="0" borderId="24" xfId="0" applyFont="1" applyBorder="1" applyAlignment="1">
      <alignment vertical="center" wrapText="1" readingOrder="1"/>
    </xf>
    <xf numFmtId="0" fontId="18" fillId="0" borderId="0" xfId="0" applyFont="1" applyAlignment="1">
      <alignment vertical="center" wrapText="1" readingOrder="1"/>
    </xf>
    <xf numFmtId="0" fontId="3" fillId="0" borderId="5" xfId="0" applyFont="1" applyBorder="1"/>
    <xf numFmtId="0" fontId="10" fillId="0" borderId="30" xfId="0" applyFont="1" applyBorder="1" applyAlignment="1">
      <alignment vertical="center" wrapText="1" readingOrder="1"/>
    </xf>
    <xf numFmtId="0" fontId="10" fillId="0" borderId="32" xfId="0" applyFont="1" applyBorder="1" applyAlignment="1">
      <alignment horizontal="center" vertical="center" wrapText="1" readingOrder="1"/>
    </xf>
    <xf numFmtId="0" fontId="10" fillId="2" borderId="32" xfId="0" applyFont="1" applyFill="1" applyBorder="1" applyAlignment="1">
      <alignment horizontal="center" vertical="center" readingOrder="1"/>
    </xf>
    <xf numFmtId="0" fontId="3" fillId="0" borderId="33" xfId="0" applyFont="1" applyBorder="1"/>
    <xf numFmtId="0" fontId="7" fillId="0" borderId="30" xfId="0" applyFont="1" applyBorder="1" applyAlignment="1">
      <alignment vertical="center" wrapText="1" readingOrder="1"/>
    </xf>
    <xf numFmtId="0" fontId="7" fillId="4" borderId="31" xfId="0" applyFont="1" applyFill="1" applyBorder="1" applyAlignment="1">
      <alignment horizontal="center" vertical="center" wrapText="1" readingOrder="1"/>
    </xf>
    <xf numFmtId="0" fontId="7" fillId="3" borderId="32" xfId="0" applyFont="1" applyFill="1" applyBorder="1" applyAlignment="1">
      <alignment horizontal="center" vertical="center" wrapText="1" readingOrder="1"/>
    </xf>
    <xf numFmtId="165" fontId="7" fillId="3" borderId="32" xfId="0" applyNumberFormat="1" applyFont="1" applyFill="1" applyBorder="1" applyAlignment="1">
      <alignment horizontal="right" vertical="center" readingOrder="1"/>
    </xf>
    <xf numFmtId="165" fontId="7" fillId="3" borderId="33" xfId="0" applyNumberFormat="1" applyFont="1" applyFill="1" applyBorder="1" applyAlignment="1">
      <alignment horizontal="right" vertical="center" readingOrder="1"/>
    </xf>
    <xf numFmtId="0" fontId="13" fillId="5" borderId="10" xfId="0" applyFont="1" applyFill="1" applyBorder="1" applyAlignment="1">
      <alignment horizontal="left" vertical="center" wrapText="1" readingOrder="1"/>
    </xf>
    <xf numFmtId="1" fontId="7" fillId="5" borderId="38" xfId="0" applyNumberFormat="1" applyFont="1" applyFill="1" applyBorder="1" applyAlignment="1">
      <alignment horizontal="center" vertical="center" wrapText="1" readingOrder="1"/>
    </xf>
    <xf numFmtId="1" fontId="7" fillId="5" borderId="39" xfId="0" applyNumberFormat="1" applyFont="1" applyFill="1" applyBorder="1" applyAlignment="1">
      <alignment horizontal="center" vertical="center" wrapText="1" readingOrder="1"/>
    </xf>
    <xf numFmtId="1" fontId="7" fillId="5" borderId="40" xfId="0" applyNumberFormat="1" applyFont="1" applyFill="1" applyBorder="1" applyAlignment="1">
      <alignment horizontal="center" vertical="center" wrapText="1" readingOrder="1"/>
    </xf>
    <xf numFmtId="0" fontId="16" fillId="0" borderId="10" xfId="0" applyFont="1" applyBorder="1" applyAlignment="1">
      <alignment vertical="center" wrapText="1" readingOrder="1"/>
    </xf>
    <xf numFmtId="0" fontId="7" fillId="0" borderId="23" xfId="0" applyFont="1" applyBorder="1" applyAlignment="1">
      <alignment horizontal="center" vertical="center" wrapText="1" readingOrder="1"/>
    </xf>
    <xf numFmtId="1" fontId="7" fillId="0" borderId="38" xfId="0" applyNumberFormat="1" applyFont="1" applyBorder="1" applyAlignment="1">
      <alignment horizontal="center" vertical="center" wrapText="1" readingOrder="1"/>
    </xf>
    <xf numFmtId="1" fontId="7" fillId="0" borderId="39" xfId="0" applyNumberFormat="1" applyFont="1" applyBorder="1" applyAlignment="1">
      <alignment horizontal="center" vertical="center" wrapText="1" readingOrder="1"/>
    </xf>
    <xf numFmtId="0" fontId="12" fillId="5" borderId="10" xfId="0" applyFont="1" applyFill="1" applyBorder="1" applyAlignment="1">
      <alignment vertical="center" wrapText="1" readingOrder="1"/>
    </xf>
    <xf numFmtId="1" fontId="7" fillId="0" borderId="37" xfId="0" applyNumberFormat="1" applyFont="1" applyBorder="1" applyAlignment="1">
      <alignment horizontal="center" vertical="center" wrapText="1" readingOrder="1"/>
    </xf>
    <xf numFmtId="0" fontId="7" fillId="5" borderId="42" xfId="0" applyFont="1" applyFill="1" applyBorder="1" applyAlignment="1">
      <alignment horizontal="center" vertical="center" wrapText="1" readingOrder="1"/>
    </xf>
    <xf numFmtId="0" fontId="7" fillId="4" borderId="32" xfId="0" applyFont="1" applyFill="1" applyBorder="1" applyAlignment="1">
      <alignment horizontal="center" vertical="center" wrapText="1" readingOrder="1"/>
    </xf>
    <xf numFmtId="1" fontId="7" fillId="0" borderId="40" xfId="0" applyNumberFormat="1" applyFont="1" applyBorder="1" applyAlignment="1">
      <alignment horizontal="center" vertical="center" wrapText="1" readingOrder="1"/>
    </xf>
    <xf numFmtId="0" fontId="9" fillId="2" borderId="37" xfId="0" applyFont="1" applyFill="1" applyBorder="1" applyAlignment="1">
      <alignment horizontal="center" vertical="center" wrapText="1" readingOrder="1"/>
    </xf>
    <xf numFmtId="0" fontId="7" fillId="0" borderId="19" xfId="0" applyFont="1" applyBorder="1" applyAlignment="1">
      <alignment horizontal="center" vertical="center" wrapText="1" readingOrder="1"/>
    </xf>
    <xf numFmtId="0" fontId="12" fillId="0" borderId="15" xfId="0" applyFont="1" applyBorder="1" applyAlignment="1">
      <alignment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1" fontId="7" fillId="0" borderId="34" xfId="0" applyNumberFormat="1" applyFont="1" applyBorder="1" applyAlignment="1">
      <alignment horizontal="center" vertical="center" wrapText="1" readingOrder="1"/>
    </xf>
    <xf numFmtId="0" fontId="9" fillId="2" borderId="43" xfId="0" applyFont="1" applyFill="1" applyBorder="1" applyAlignment="1">
      <alignment horizontal="center" vertical="center" wrapText="1" readingOrder="1"/>
    </xf>
    <xf numFmtId="0" fontId="7" fillId="0" borderId="41" xfId="0" applyFont="1" applyBorder="1" applyAlignment="1">
      <alignment vertical="center" wrapText="1" readingOrder="1"/>
    </xf>
    <xf numFmtId="0" fontId="9" fillId="2" borderId="15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top" readingOrder="1"/>
    </xf>
    <xf numFmtId="0" fontId="15" fillId="0" borderId="0" xfId="0" applyFont="1" applyAlignment="1">
      <alignment horizontal="left" vertical="top" readingOrder="1"/>
    </xf>
    <xf numFmtId="0" fontId="7" fillId="0" borderId="39" xfId="0" applyFont="1" applyBorder="1" applyAlignment="1">
      <alignment horizontal="center" vertical="center" wrapText="1" readingOrder="1"/>
    </xf>
    <xf numFmtId="0" fontId="7" fillId="0" borderId="40" xfId="0" applyFont="1" applyBorder="1" applyAlignment="1">
      <alignment horizontal="center" vertical="center" wrapText="1" readingOrder="1"/>
    </xf>
    <xf numFmtId="0" fontId="7" fillId="0" borderId="38" xfId="0" applyFont="1" applyBorder="1" applyAlignment="1">
      <alignment horizontal="center" vertical="center" wrapText="1" readingOrder="1"/>
    </xf>
    <xf numFmtId="0" fontId="7" fillId="0" borderId="43" xfId="0" applyFont="1" applyBorder="1" applyAlignment="1">
      <alignment horizontal="center" vertical="center" wrapText="1" readingOrder="1"/>
    </xf>
    <xf numFmtId="0" fontId="7" fillId="0" borderId="41" xfId="0" applyFont="1" applyBorder="1" applyAlignment="1">
      <alignment horizontal="center" vertical="center" wrapText="1" readingOrder="1"/>
    </xf>
    <xf numFmtId="0" fontId="7" fillId="0" borderId="24" xfId="0" applyFont="1" applyBorder="1" applyAlignment="1">
      <alignment horizontal="center" vertical="center" wrapText="1" readingOrder="1"/>
    </xf>
    <xf numFmtId="0" fontId="15" fillId="5" borderId="0" xfId="0" applyFont="1" applyFill="1" applyAlignment="1">
      <alignment horizontal="left" vertical="top" readingOrder="1"/>
    </xf>
    <xf numFmtId="0" fontId="7" fillId="5" borderId="38" xfId="0" applyFont="1" applyFill="1" applyBorder="1" applyAlignment="1">
      <alignment horizontal="center" vertical="center" wrapText="1" readingOrder="1"/>
    </xf>
    <xf numFmtId="0" fontId="7" fillId="5" borderId="40" xfId="0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left" vertical="top" readingOrder="1"/>
    </xf>
    <xf numFmtId="0" fontId="7" fillId="5" borderId="14" xfId="0" applyFont="1" applyFill="1" applyBorder="1" applyAlignment="1">
      <alignment horizontal="center" vertical="center" wrapText="1" readingOrder="1"/>
    </xf>
    <xf numFmtId="0" fontId="7" fillId="5" borderId="18" xfId="0" applyFont="1" applyFill="1" applyBorder="1" applyAlignment="1">
      <alignment horizontal="center" vertical="center" wrapText="1" readingOrder="1"/>
    </xf>
    <xf numFmtId="0" fontId="7" fillId="5" borderId="21" xfId="0" applyFont="1" applyFill="1" applyBorder="1" applyAlignment="1">
      <alignment horizontal="center" vertical="center" wrapText="1" readingOrder="1"/>
    </xf>
    <xf numFmtId="0" fontId="7" fillId="5" borderId="41" xfId="0" applyFont="1" applyFill="1" applyBorder="1" applyAlignment="1">
      <alignment horizontal="center" vertical="center" wrapText="1" readingOrder="1"/>
    </xf>
    <xf numFmtId="0" fontId="7" fillId="5" borderId="24" xfId="0" applyFont="1" applyFill="1" applyBorder="1" applyAlignment="1">
      <alignment horizontal="center" vertical="center" wrapText="1" readingOrder="1"/>
    </xf>
    <xf numFmtId="0" fontId="7" fillId="5" borderId="39" xfId="0" applyFont="1" applyFill="1" applyBorder="1" applyAlignment="1">
      <alignment horizontal="center" vertical="center" wrapText="1" readingOrder="1"/>
    </xf>
    <xf numFmtId="0" fontId="15" fillId="0" borderId="4" xfId="0" applyFont="1" applyBorder="1" applyAlignment="1">
      <alignment horizontal="left" vertical="top" readingOrder="1"/>
    </xf>
    <xf numFmtId="15" fontId="6" fillId="0" borderId="1" xfId="0" applyNumberFormat="1" applyFont="1" applyBorder="1" applyAlignment="1">
      <alignment horizontal="center" vertical="center" readingOrder="1"/>
    </xf>
    <xf numFmtId="15" fontId="6" fillId="0" borderId="2" xfId="0" applyNumberFormat="1" applyFont="1" applyBorder="1" applyAlignment="1">
      <alignment horizontal="center" vertical="center" readingOrder="1"/>
    </xf>
    <xf numFmtId="15" fontId="7" fillId="0" borderId="4" xfId="0" applyNumberFormat="1" applyFont="1" applyBorder="1" applyAlignment="1">
      <alignment horizontal="center" vertical="center" wrapText="1" readingOrder="1"/>
    </xf>
    <xf numFmtId="15" fontId="7" fillId="0" borderId="0" xfId="0" applyNumberFormat="1" applyFont="1" applyAlignment="1">
      <alignment horizontal="center" vertical="center" wrapText="1" readingOrder="1"/>
    </xf>
    <xf numFmtId="15" fontId="7" fillId="0" borderId="5" xfId="0" applyNumberFormat="1" applyFont="1" applyBorder="1" applyAlignment="1">
      <alignment horizontal="center" vertical="center" wrapText="1" readingOrder="1"/>
    </xf>
    <xf numFmtId="164" fontId="8" fillId="0" borderId="4" xfId="0" applyNumberFormat="1" applyFont="1" applyBorder="1" applyAlignment="1">
      <alignment horizontal="center" vertical="center" readingOrder="1"/>
    </xf>
    <xf numFmtId="164" fontId="8" fillId="0" borderId="0" xfId="0" applyNumberFormat="1" applyFont="1" applyAlignment="1">
      <alignment horizontal="center" vertical="center" readingOrder="1"/>
    </xf>
  </cellXfs>
  <cellStyles count="3">
    <cellStyle name="Millares" xfId="1" builtinId="3"/>
    <cellStyle name="Normal" xfId="0" builtinId="0"/>
    <cellStyle name="Normal 3" xfId="2" xr:uid="{0A7A1572-D2B0-404D-9AA6-7AC30C7D064F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PG-1DYC\Compartida%20Grupo%20de%20Presupuesto\Mis%20documentos\MINISTERIO%202012\PRESUPUESTO%202012\EJECUCION%20MENSUAL%202012\ABRIL\ABRIL%2013\EJECUCION%20MINISTERIO%20DEL%20INTERIOR%2013%20ABR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PG-1DYC\Compartida%20Grupo%20de%20Presupuesto\presupuesto\Ministerio\Junio\Individuales_Junio\NASAKIWE-Junio-de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Apropiación"/>
      <sheetName val="Compromisos"/>
      <sheetName val="Graficos"/>
      <sheetName val="DIRJURIDICA"/>
      <sheetName val="INFRAESTRUCTURA"/>
      <sheetName val="GAS GEN"/>
      <sheetName val="OFISISTEMAS"/>
      <sheetName val="SECREGRAL"/>
      <sheetName val="AFROS"/>
      <sheetName val="INDIGENAS"/>
      <sheetName val="DEMOCRACIA"/>
      <sheetName val="GOBERNABI"/>
      <sheetName val="CONSULPREVIA"/>
      <sheetName val="DERHUMANOS"/>
      <sheetName val="Reporte"/>
      <sheetName val="TOTAL"/>
    </sheetNames>
    <sheetDataSet>
      <sheetData sheetId="0">
        <row r="2">
          <cell r="A2" t="str">
            <v>COOPERACION</v>
          </cell>
          <cell r="D2" t="str">
            <v>Inversión</v>
          </cell>
          <cell r="E2" t="str">
            <v>Vice Ministerio Interior</v>
          </cell>
          <cell r="F2" t="str">
            <v>Si</v>
          </cell>
          <cell r="G2" t="str">
            <v>Ene</v>
          </cell>
          <cell r="I2" t="str">
            <v>Gastos de Personal</v>
          </cell>
          <cell r="L2">
            <v>1</v>
          </cell>
          <cell r="M2">
            <v>2010</v>
          </cell>
        </row>
        <row r="3">
          <cell r="A3" t="str">
            <v>DACN</v>
          </cell>
          <cell r="D3" t="str">
            <v>Funcionamiento</v>
          </cell>
          <cell r="E3" t="str">
            <v>Vice Ministerio Justicia</v>
          </cell>
          <cell r="G3" t="str">
            <v>Feb</v>
          </cell>
          <cell r="I3" t="str">
            <v>Gastos Generales</v>
          </cell>
          <cell r="L3">
            <v>2</v>
          </cell>
          <cell r="M3">
            <v>2011</v>
          </cell>
        </row>
        <row r="4">
          <cell r="A4" t="str">
            <v>DAI</v>
          </cell>
          <cell r="E4" t="str">
            <v>Secretaría General</v>
          </cell>
          <cell r="G4" t="str">
            <v>Mar</v>
          </cell>
          <cell r="I4" t="str">
            <v>Transferencias</v>
          </cell>
          <cell r="L4">
            <v>3</v>
          </cell>
          <cell r="M4">
            <v>2012</v>
          </cell>
        </row>
        <row r="5">
          <cell r="A5" t="str">
            <v>DAJ</v>
          </cell>
          <cell r="G5" t="str">
            <v>Abr</v>
          </cell>
          <cell r="I5" t="str">
            <v>Inversión</v>
          </cell>
          <cell r="L5">
            <v>4</v>
          </cell>
          <cell r="M5">
            <v>2013</v>
          </cell>
        </row>
        <row r="6">
          <cell r="A6" t="str">
            <v>DDPC</v>
          </cell>
          <cell r="G6" t="str">
            <v>May</v>
          </cell>
          <cell r="L6">
            <v>5</v>
          </cell>
          <cell r="M6">
            <v>2014</v>
          </cell>
        </row>
        <row r="7">
          <cell r="A7" t="str">
            <v>DGR</v>
          </cell>
          <cell r="G7" t="str">
            <v>Jun</v>
          </cell>
          <cell r="L7">
            <v>6</v>
          </cell>
          <cell r="M7">
            <v>2015</v>
          </cell>
        </row>
        <row r="8">
          <cell r="A8" t="str">
            <v>DGT</v>
          </cell>
          <cell r="G8" t="str">
            <v>Jul</v>
          </cell>
          <cell r="L8">
            <v>7</v>
          </cell>
          <cell r="M8">
            <v>2016</v>
          </cell>
        </row>
        <row r="9">
          <cell r="A9" t="str">
            <v>DHH</v>
          </cell>
          <cell r="G9" t="str">
            <v>Ago</v>
          </cell>
          <cell r="L9">
            <v>8</v>
          </cell>
        </row>
        <row r="10">
          <cell r="A10" t="str">
            <v>DIJ</v>
          </cell>
          <cell r="G10" t="str">
            <v>Sep</v>
          </cell>
          <cell r="L10">
            <v>9</v>
          </cell>
        </row>
        <row r="11">
          <cell r="A11" t="str">
            <v>DIN</v>
          </cell>
          <cell r="G11" t="str">
            <v>Oct</v>
          </cell>
          <cell r="L11">
            <v>10</v>
          </cell>
        </row>
        <row r="12">
          <cell r="A12" t="str">
            <v>DJE</v>
          </cell>
          <cell r="G12" t="str">
            <v>Nov</v>
          </cell>
          <cell r="L12">
            <v>11</v>
          </cell>
        </row>
        <row r="13">
          <cell r="A13" t="str">
            <v>DJFD</v>
          </cell>
          <cell r="G13" t="str">
            <v>Dic</v>
          </cell>
          <cell r="L13">
            <v>12</v>
          </cell>
        </row>
        <row r="14">
          <cell r="A14" t="str">
            <v>DJT</v>
          </cell>
          <cell r="L14">
            <v>13</v>
          </cell>
        </row>
        <row r="15">
          <cell r="A15" t="str">
            <v>DNDA</v>
          </cell>
          <cell r="L15">
            <v>14</v>
          </cell>
        </row>
        <row r="16">
          <cell r="A16" t="str">
            <v>DNE</v>
          </cell>
          <cell r="L16">
            <v>15</v>
          </cell>
        </row>
        <row r="17">
          <cell r="A17" t="str">
            <v>DOJ</v>
          </cell>
          <cell r="L17">
            <v>16</v>
          </cell>
        </row>
        <row r="18">
          <cell r="A18" t="str">
            <v>DPCP</v>
          </cell>
          <cell r="L18">
            <v>17</v>
          </cell>
        </row>
        <row r="19">
          <cell r="A19" t="str">
            <v>DPLD</v>
          </cell>
          <cell r="L19">
            <v>18</v>
          </cell>
        </row>
        <row r="20">
          <cell r="A20" t="str">
            <v>FPFD</v>
          </cell>
          <cell r="L20">
            <v>19</v>
          </cell>
        </row>
        <row r="21">
          <cell r="A21" t="str">
            <v>GGA</v>
          </cell>
          <cell r="L21">
            <v>20</v>
          </cell>
        </row>
        <row r="22">
          <cell r="A22" t="str">
            <v>GCP</v>
          </cell>
        </row>
        <row r="23">
          <cell r="A23" t="str">
            <v>GGH</v>
          </cell>
          <cell r="L23">
            <v>21</v>
          </cell>
        </row>
        <row r="24">
          <cell r="A24" t="str">
            <v>IMPRENTA</v>
          </cell>
          <cell r="L24">
            <v>22</v>
          </cell>
        </row>
        <row r="25">
          <cell r="A25" t="str">
            <v>INPEC</v>
          </cell>
          <cell r="L25">
            <v>23</v>
          </cell>
        </row>
        <row r="26">
          <cell r="A26" t="str">
            <v>NASAKIWE</v>
          </cell>
          <cell r="L26">
            <v>24</v>
          </cell>
        </row>
        <row r="27">
          <cell r="A27" t="str">
            <v>OAL</v>
          </cell>
          <cell r="L27">
            <v>25</v>
          </cell>
        </row>
        <row r="28">
          <cell r="A28" t="str">
            <v>OAP</v>
          </cell>
          <cell r="L28">
            <v>26</v>
          </cell>
        </row>
        <row r="29">
          <cell r="A29" t="str">
            <v>OIP</v>
          </cell>
        </row>
        <row r="30">
          <cell r="A30" t="str">
            <v>OCI</v>
          </cell>
          <cell r="L30">
            <v>27</v>
          </cell>
        </row>
        <row r="31">
          <cell r="A31" t="str">
            <v>ORGINT</v>
          </cell>
          <cell r="L31">
            <v>28</v>
          </cell>
        </row>
        <row r="32">
          <cell r="A32" t="str">
            <v>OSI</v>
          </cell>
          <cell r="L32">
            <v>29</v>
          </cell>
        </row>
        <row r="33">
          <cell r="A33" t="str">
            <v>Programa</v>
          </cell>
          <cell r="L33">
            <v>30</v>
          </cell>
        </row>
        <row r="34">
          <cell r="A34" t="str">
            <v>SECGRAL</v>
          </cell>
          <cell r="L34">
            <v>31</v>
          </cell>
        </row>
        <row r="35">
          <cell r="A35" t="str">
            <v>SNR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Dependencia o entidad"/>
    </sheetNames>
    <sheetDataSet>
      <sheetData sheetId="0">
        <row r="2">
          <cell r="L2">
            <v>40209</v>
          </cell>
        </row>
        <row r="3">
          <cell r="L3">
            <v>40237</v>
          </cell>
        </row>
        <row r="4">
          <cell r="L4">
            <v>40268</v>
          </cell>
        </row>
        <row r="5">
          <cell r="L5">
            <v>40298</v>
          </cell>
        </row>
        <row r="6">
          <cell r="L6">
            <v>40329</v>
          </cell>
        </row>
        <row r="7">
          <cell r="L7">
            <v>40359</v>
          </cell>
        </row>
        <row r="8">
          <cell r="L8">
            <v>40390</v>
          </cell>
        </row>
        <row r="9">
          <cell r="L9">
            <v>40421</v>
          </cell>
        </row>
        <row r="10">
          <cell r="L10">
            <v>40451</v>
          </cell>
        </row>
        <row r="11">
          <cell r="L11">
            <v>40482</v>
          </cell>
        </row>
        <row r="12">
          <cell r="L12">
            <v>40512</v>
          </cell>
        </row>
        <row r="13">
          <cell r="L13">
            <v>40543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917F-3E53-4505-8885-3BFAA2CA4FF8}">
  <sheetPr>
    <tabColor rgb="FFFFFF00"/>
  </sheetPr>
  <dimension ref="A1:F136"/>
  <sheetViews>
    <sheetView tabSelected="1" zoomScale="70" zoomScaleNormal="70" workbookViewId="0">
      <selection activeCell="A4" sqref="A4"/>
    </sheetView>
  </sheetViews>
  <sheetFormatPr baseColWidth="10" defaultColWidth="9.140625" defaultRowHeight="15" x14ac:dyDescent="0.25"/>
  <cols>
    <col min="1" max="2" width="30.28515625" style="1" customWidth="1"/>
    <col min="3" max="3" width="44.28515625" style="2" customWidth="1"/>
    <col min="4" max="4" width="27.28515625" hidden="1" customWidth="1"/>
    <col min="5" max="5" width="23.5703125" customWidth="1"/>
    <col min="6" max="6" width="28.140625" style="3" customWidth="1"/>
  </cols>
  <sheetData>
    <row r="1" spans="1:6" ht="15.75" thickBot="1" x14ac:dyDescent="0.3"/>
    <row r="2" spans="1:6" ht="26.25" customHeight="1" x14ac:dyDescent="0.25">
      <c r="A2" s="162"/>
      <c r="B2" s="163"/>
      <c r="C2" s="163"/>
      <c r="D2" s="163"/>
      <c r="E2" s="163"/>
      <c r="F2" s="79"/>
    </row>
    <row r="3" spans="1:6" ht="21.75" customHeight="1" x14ac:dyDescent="0.25">
      <c r="A3" s="164" t="s">
        <v>85</v>
      </c>
      <c r="B3" s="165"/>
      <c r="C3" s="165"/>
      <c r="D3" s="165"/>
      <c r="E3" s="165"/>
      <c r="F3" s="166"/>
    </row>
    <row r="4" spans="1:6" ht="21.75" customHeight="1" x14ac:dyDescent="0.25">
      <c r="A4" s="57"/>
      <c r="B4" s="75"/>
      <c r="C4" s="75"/>
      <c r="D4" s="75"/>
      <c r="E4" s="75"/>
      <c r="F4" s="58"/>
    </row>
    <row r="5" spans="1:6" ht="14.25" customHeight="1" thickBot="1" x14ac:dyDescent="0.3">
      <c r="A5" s="167"/>
      <c r="B5" s="168"/>
      <c r="C5" s="168"/>
      <c r="D5" s="168"/>
      <c r="E5" s="168"/>
      <c r="F5" s="112"/>
    </row>
    <row r="6" spans="1:6" s="9" customFormat="1" ht="68.25" customHeight="1" thickBot="1" x14ac:dyDescent="0.3">
      <c r="A6" s="81" t="s">
        <v>0</v>
      </c>
      <c r="B6" s="5" t="s">
        <v>1</v>
      </c>
      <c r="C6" s="42" t="s">
        <v>84</v>
      </c>
      <c r="D6" s="42" t="s">
        <v>3</v>
      </c>
      <c r="E6" s="43" t="s">
        <v>4</v>
      </c>
      <c r="F6" s="40" t="s">
        <v>5</v>
      </c>
    </row>
    <row r="7" spans="1:6" s="20" customFormat="1" ht="97.5" customHeight="1" x14ac:dyDescent="0.25">
      <c r="A7" s="147" t="s">
        <v>6</v>
      </c>
      <c r="B7" s="123">
        <v>202400000000140</v>
      </c>
      <c r="C7" s="122" t="s">
        <v>9</v>
      </c>
      <c r="D7" s="61" t="s">
        <v>8</v>
      </c>
      <c r="E7" s="22">
        <v>176000000000</v>
      </c>
      <c r="F7" s="23">
        <v>18000000000</v>
      </c>
    </row>
    <row r="8" spans="1:6" s="20" customFormat="1" ht="116.25" customHeight="1" x14ac:dyDescent="0.25">
      <c r="A8" s="145"/>
      <c r="B8" s="124">
        <v>202400000000168</v>
      </c>
      <c r="C8" s="122" t="s">
        <v>10</v>
      </c>
      <c r="D8" s="61" t="s">
        <v>8</v>
      </c>
      <c r="E8" s="22">
        <v>100000000000</v>
      </c>
      <c r="F8" s="23">
        <v>5000000000</v>
      </c>
    </row>
    <row r="9" spans="1:6" s="20" customFormat="1" ht="120" customHeight="1" x14ac:dyDescent="0.25">
      <c r="A9" s="145"/>
      <c r="B9" s="124">
        <v>202400000000154</v>
      </c>
      <c r="C9" s="122" t="s">
        <v>11</v>
      </c>
      <c r="D9" s="61" t="s">
        <v>8</v>
      </c>
      <c r="E9" s="22">
        <v>5250000000</v>
      </c>
      <c r="F9" s="23">
        <v>1000000000</v>
      </c>
    </row>
    <row r="10" spans="1:6" s="20" customFormat="1" ht="75" customHeight="1" thickBot="1" x14ac:dyDescent="0.3">
      <c r="A10" s="146"/>
      <c r="B10" s="125">
        <v>202400000000139</v>
      </c>
      <c r="C10" s="122" t="s">
        <v>12</v>
      </c>
      <c r="D10" s="61" t="s">
        <v>8</v>
      </c>
      <c r="E10" s="22">
        <v>13954000000</v>
      </c>
      <c r="F10" s="23">
        <v>2000000000</v>
      </c>
    </row>
    <row r="11" spans="1:6" ht="24.75" customHeight="1" thickBot="1" x14ac:dyDescent="0.3">
      <c r="A11" s="117"/>
      <c r="B11" s="118"/>
      <c r="C11" s="119"/>
      <c r="D11" s="120" t="e">
        <f>SUM(#REF!)</f>
        <v>#REF!</v>
      </c>
      <c r="E11" s="120">
        <f>SUM(E7:E10)</f>
        <v>295204000000</v>
      </c>
      <c r="F11" s="121">
        <f>SUM(F7:F10)</f>
        <v>26000000000</v>
      </c>
    </row>
    <row r="12" spans="1:6" ht="40.5" hidden="1" customHeight="1" x14ac:dyDescent="0.25">
      <c r="A12" s="113"/>
      <c r="B12" s="114"/>
      <c r="C12" s="115"/>
      <c r="D12" s="49" t="e">
        <f>+D11+#REF!</f>
        <v>#REF!</v>
      </c>
      <c r="E12" s="49" t="e">
        <f>+E11+#REF!</f>
        <v>#REF!</v>
      </c>
      <c r="F12" s="116"/>
    </row>
    <row r="13" spans="1:6" ht="21" customHeight="1" thickBot="1" x14ac:dyDescent="0.3">
      <c r="A13" s="161"/>
      <c r="B13" s="144"/>
      <c r="C13" s="144"/>
      <c r="D13" s="144"/>
      <c r="E13" s="144"/>
      <c r="F13" s="14"/>
    </row>
    <row r="14" spans="1:6" s="9" customFormat="1" ht="68.25" customHeight="1" thickBot="1" x14ac:dyDescent="0.3">
      <c r="A14" s="81" t="s">
        <v>0</v>
      </c>
      <c r="B14" s="4" t="s">
        <v>1</v>
      </c>
      <c r="C14" s="42" t="s">
        <v>2</v>
      </c>
      <c r="D14" s="42" t="s">
        <v>3</v>
      </c>
      <c r="E14" s="43" t="s">
        <v>4</v>
      </c>
      <c r="F14" s="40" t="s">
        <v>14</v>
      </c>
    </row>
    <row r="15" spans="1:6" ht="30.75" hidden="1" thickBot="1" x14ac:dyDescent="0.3">
      <c r="A15" s="147" t="s">
        <v>15</v>
      </c>
      <c r="B15" s="45"/>
      <c r="C15" s="10" t="s">
        <v>16</v>
      </c>
      <c r="D15" s="11">
        <f>7011.1*1000000</f>
        <v>7011100000</v>
      </c>
      <c r="E15" s="11">
        <v>7221433000</v>
      </c>
      <c r="F15" s="63"/>
    </row>
    <row r="16" spans="1:6" ht="72.75" hidden="1" customHeight="1" x14ac:dyDescent="0.25">
      <c r="A16" s="145"/>
      <c r="B16" s="45"/>
      <c r="C16" s="10" t="s">
        <v>17</v>
      </c>
      <c r="D16" s="11">
        <f>102041*1000000</f>
        <v>102041000000</v>
      </c>
      <c r="E16" s="11">
        <v>142857400000</v>
      </c>
      <c r="F16" s="64"/>
    </row>
    <row r="17" spans="1:6" ht="72.75" hidden="1" customHeight="1" x14ac:dyDescent="0.25">
      <c r="A17" s="145"/>
      <c r="B17" s="45"/>
      <c r="C17" s="10" t="s">
        <v>18</v>
      </c>
      <c r="D17" s="11">
        <f>8562.3*1000000</f>
        <v>8562299999.999999</v>
      </c>
      <c r="E17" s="11">
        <v>9418530000</v>
      </c>
      <c r="F17" s="63"/>
    </row>
    <row r="18" spans="1:6" ht="69.75" hidden="1" customHeight="1" x14ac:dyDescent="0.25">
      <c r="A18" s="145"/>
      <c r="B18" s="45"/>
      <c r="C18" s="10" t="s">
        <v>7</v>
      </c>
      <c r="D18" s="11">
        <f>10263.157662*1000000</f>
        <v>10263157662</v>
      </c>
      <c r="E18" s="11">
        <v>14368420725</v>
      </c>
      <c r="F18" s="63">
        <v>0</v>
      </c>
    </row>
    <row r="19" spans="1:6" ht="37.5" hidden="1" customHeight="1" x14ac:dyDescent="0.25">
      <c r="A19" s="145"/>
      <c r="B19" s="127"/>
      <c r="C19" s="59"/>
      <c r="D19" s="13">
        <f>SUM(D15:D18)</f>
        <v>127877557662</v>
      </c>
      <c r="E19" s="13">
        <f>SUM(E15:E18)</f>
        <v>173865783725</v>
      </c>
      <c r="F19" s="63"/>
    </row>
    <row r="20" spans="1:6" ht="45" x14ac:dyDescent="0.25">
      <c r="A20" s="145"/>
      <c r="B20" s="128">
        <v>202300000000007</v>
      </c>
      <c r="C20" s="126" t="s">
        <v>19</v>
      </c>
      <c r="D20" s="16">
        <f>40500*1000000</f>
        <v>40500000000</v>
      </c>
      <c r="E20" s="17">
        <v>88891291181</v>
      </c>
      <c r="F20" s="18">
        <f>48500000000+6500000000</f>
        <v>55000000000</v>
      </c>
    </row>
    <row r="21" spans="1:6" ht="79.5" customHeight="1" x14ac:dyDescent="0.25">
      <c r="A21" s="145"/>
      <c r="B21" s="129">
        <v>202300000000266</v>
      </c>
      <c r="C21" s="126" t="s">
        <v>20</v>
      </c>
      <c r="D21" s="16">
        <f>45700*1000000</f>
        <v>45700000000</v>
      </c>
      <c r="E21" s="17">
        <v>180992000000</v>
      </c>
      <c r="F21" s="18">
        <v>50000000000</v>
      </c>
    </row>
    <row r="22" spans="1:6" ht="75" customHeight="1" x14ac:dyDescent="0.25">
      <c r="A22" s="145"/>
      <c r="B22" s="129">
        <v>202300000000261</v>
      </c>
      <c r="C22" s="126" t="s">
        <v>21</v>
      </c>
      <c r="D22" s="16">
        <f>800*1000000</f>
        <v>800000000</v>
      </c>
      <c r="E22" s="17">
        <v>945873782</v>
      </c>
      <c r="F22" s="18">
        <v>722000000</v>
      </c>
    </row>
    <row r="23" spans="1:6" ht="59.25" customHeight="1" x14ac:dyDescent="0.25">
      <c r="A23" s="145"/>
      <c r="B23" s="129">
        <v>202300000000162</v>
      </c>
      <c r="C23" s="126" t="s">
        <v>22</v>
      </c>
      <c r="D23" s="16">
        <f>20000*1000000</f>
        <v>20000000000</v>
      </c>
      <c r="E23" s="17">
        <v>45248000000</v>
      </c>
      <c r="F23" s="18">
        <v>28000000000</v>
      </c>
    </row>
    <row r="24" spans="1:6" s="20" customFormat="1" ht="75" customHeight="1" x14ac:dyDescent="0.25">
      <c r="A24" s="145"/>
      <c r="B24" s="124">
        <v>202400000000142</v>
      </c>
      <c r="C24" s="122" t="s">
        <v>23</v>
      </c>
      <c r="D24" s="61" t="s">
        <v>8</v>
      </c>
      <c r="E24" s="17">
        <v>2000000000</v>
      </c>
      <c r="F24" s="18">
        <v>1000000000</v>
      </c>
    </row>
    <row r="25" spans="1:6" s="20" customFormat="1" ht="59.25" customHeight="1" thickBot="1" x14ac:dyDescent="0.3">
      <c r="A25" s="145"/>
      <c r="B25" s="125">
        <v>202400000000141</v>
      </c>
      <c r="C25" s="122" t="s">
        <v>24</v>
      </c>
      <c r="D25" s="61" t="s">
        <v>8</v>
      </c>
      <c r="E25" s="17">
        <v>6000000000</v>
      </c>
      <c r="F25" s="18">
        <v>1000000000</v>
      </c>
    </row>
    <row r="26" spans="1:6" ht="24.75" customHeight="1" thickBot="1" x14ac:dyDescent="0.3">
      <c r="A26" s="146"/>
      <c r="B26" s="118"/>
      <c r="C26" s="91"/>
      <c r="D26" s="68">
        <f>SUM(D20:D23)</f>
        <v>107000000000</v>
      </c>
      <c r="E26" s="68">
        <f>SUM(E20:E25)</f>
        <v>324077164963</v>
      </c>
      <c r="F26" s="69">
        <f>SUM(F20:F25)</f>
        <v>135722000000</v>
      </c>
    </row>
    <row r="27" spans="1:6" ht="20.25" customHeight="1" thickBot="1" x14ac:dyDescent="0.3">
      <c r="A27" s="161"/>
      <c r="B27" s="144"/>
      <c r="C27" s="144"/>
      <c r="D27" s="144"/>
      <c r="E27" s="144"/>
      <c r="F27" s="14"/>
    </row>
    <row r="28" spans="1:6" s="9" customFormat="1" ht="68.25" customHeight="1" thickBot="1" x14ac:dyDescent="0.3">
      <c r="A28" s="81" t="s">
        <v>0</v>
      </c>
      <c r="B28" s="4" t="s">
        <v>1</v>
      </c>
      <c r="C28" s="42" t="s">
        <v>2</v>
      </c>
      <c r="D28" s="42" t="s">
        <v>3</v>
      </c>
      <c r="E28" s="43" t="s">
        <v>4</v>
      </c>
      <c r="F28" s="40" t="s">
        <v>14</v>
      </c>
    </row>
    <row r="29" spans="1:6" s="20" customFormat="1" ht="100.5" hidden="1" customHeight="1" x14ac:dyDescent="0.25">
      <c r="A29" s="147" t="s">
        <v>25</v>
      </c>
      <c r="B29" s="45"/>
      <c r="C29" s="10" t="s">
        <v>26</v>
      </c>
      <c r="D29" s="11">
        <f>7142.5*1000000</f>
        <v>7142500000</v>
      </c>
      <c r="E29" s="11">
        <v>8287752000</v>
      </c>
      <c r="F29" s="63"/>
    </row>
    <row r="30" spans="1:6" ht="62.25" hidden="1" customHeight="1" x14ac:dyDescent="0.25">
      <c r="A30" s="145"/>
      <c r="B30" s="45"/>
      <c r="C30" s="10" t="s">
        <v>7</v>
      </c>
      <c r="D30" s="12">
        <f>6544.546398*1000000</f>
        <v>6544546398</v>
      </c>
      <c r="E30" s="11">
        <v>16931513080</v>
      </c>
      <c r="F30" s="63"/>
    </row>
    <row r="31" spans="1:6" ht="20.25" hidden="1" thickBot="1" x14ac:dyDescent="0.3">
      <c r="A31" s="145"/>
      <c r="B31" s="127"/>
      <c r="C31" s="56"/>
      <c r="D31" s="19">
        <f>SUM(D29:D30)</f>
        <v>13687046398</v>
      </c>
      <c r="E31" s="19">
        <f>SUM(E29:E30)</f>
        <v>25219265080</v>
      </c>
      <c r="F31" s="63"/>
    </row>
    <row r="32" spans="1:6" ht="87" customHeight="1" x14ac:dyDescent="0.25">
      <c r="A32" s="145"/>
      <c r="B32" s="128">
        <v>2021011000083</v>
      </c>
      <c r="C32" s="130" t="s">
        <v>27</v>
      </c>
      <c r="D32" s="22">
        <f>40034.612918*1000000</f>
        <v>40034612918</v>
      </c>
      <c r="E32" s="22">
        <v>59354070300</v>
      </c>
      <c r="F32" s="23">
        <v>17000000000</v>
      </c>
    </row>
    <row r="33" spans="1:6" ht="66.75" customHeight="1" x14ac:dyDescent="0.25">
      <c r="A33" s="145"/>
      <c r="B33" s="129">
        <v>202300000000180</v>
      </c>
      <c r="C33" s="130" t="s">
        <v>28</v>
      </c>
      <c r="D33" s="22">
        <f>12120.337176*1000000</f>
        <v>12120337176</v>
      </c>
      <c r="E33" s="22">
        <v>20431268073</v>
      </c>
      <c r="F33" s="23">
        <v>7000000000</v>
      </c>
    </row>
    <row r="34" spans="1:6" ht="63.75" customHeight="1" x14ac:dyDescent="0.25">
      <c r="A34" s="145"/>
      <c r="B34" s="129">
        <v>202300000000005</v>
      </c>
      <c r="C34" s="130" t="s">
        <v>29</v>
      </c>
      <c r="D34" s="22">
        <f>4610.958546*1000000</f>
        <v>4610958546</v>
      </c>
      <c r="E34" s="22">
        <v>6347414705</v>
      </c>
      <c r="F34" s="23">
        <v>2700000000</v>
      </c>
    </row>
    <row r="35" spans="1:6" ht="88.5" customHeight="1" x14ac:dyDescent="0.25">
      <c r="A35" s="145"/>
      <c r="B35" s="129">
        <v>202300000000145</v>
      </c>
      <c r="C35" s="130" t="s">
        <v>30</v>
      </c>
      <c r="D35" s="22">
        <f>8270.567102*1000000</f>
        <v>8270567102.000001</v>
      </c>
      <c r="E35" s="22">
        <v>9760961113</v>
      </c>
      <c r="F35" s="23">
        <v>3000000000</v>
      </c>
    </row>
    <row r="36" spans="1:6" s="20" customFormat="1" ht="88.5" customHeight="1" thickBot="1" x14ac:dyDescent="0.3">
      <c r="A36" s="145"/>
      <c r="B36" s="125">
        <v>202400000000127</v>
      </c>
      <c r="C36" s="130" t="s">
        <v>31</v>
      </c>
      <c r="D36" s="62" t="s">
        <v>8</v>
      </c>
      <c r="E36" s="22">
        <v>34449908100</v>
      </c>
      <c r="F36" s="23">
        <v>10000000000</v>
      </c>
    </row>
    <row r="37" spans="1:6" ht="20.25" thickBot="1" x14ac:dyDescent="0.3">
      <c r="A37" s="146"/>
      <c r="B37" s="118"/>
      <c r="C37" s="91"/>
      <c r="D37" s="68">
        <f>SUM(D32:D35)</f>
        <v>65036475742</v>
      </c>
      <c r="E37" s="68">
        <f>SUM(E32:E36)</f>
        <v>130343622291</v>
      </c>
      <c r="F37" s="69">
        <f>SUM(F32:F36)</f>
        <v>39700000000</v>
      </c>
    </row>
    <row r="38" spans="1:6" ht="20.25" customHeight="1" thickBot="1" x14ac:dyDescent="0.3">
      <c r="A38" s="161"/>
      <c r="B38" s="144"/>
      <c r="C38" s="144"/>
      <c r="D38" s="144"/>
      <c r="E38" s="144"/>
      <c r="F38" s="14"/>
    </row>
    <row r="39" spans="1:6" s="9" customFormat="1" ht="47.25" customHeight="1" thickBot="1" x14ac:dyDescent="0.3">
      <c r="A39" s="4" t="s">
        <v>0</v>
      </c>
      <c r="B39" s="135" t="s">
        <v>1</v>
      </c>
      <c r="C39" s="6" t="s">
        <v>2</v>
      </c>
      <c r="D39" s="5" t="s">
        <v>3</v>
      </c>
      <c r="E39" s="8" t="s">
        <v>4</v>
      </c>
      <c r="F39" s="8" t="s">
        <v>14</v>
      </c>
    </row>
    <row r="40" spans="1:6" ht="102" hidden="1" customHeight="1" x14ac:dyDescent="0.25">
      <c r="A40" s="147" t="s">
        <v>36</v>
      </c>
      <c r="B40" s="136"/>
      <c r="C40" s="10" t="s">
        <v>37</v>
      </c>
      <c r="D40" s="11">
        <f>1534.8*1000000</f>
        <v>1534800000</v>
      </c>
      <c r="E40" s="11">
        <v>1826412000</v>
      </c>
      <c r="F40" s="63"/>
    </row>
    <row r="41" spans="1:6" ht="23.25" hidden="1" customHeight="1" x14ac:dyDescent="0.25">
      <c r="A41" s="145"/>
      <c r="B41" s="127"/>
      <c r="C41" s="53"/>
      <c r="D41" s="19">
        <f>+D40</f>
        <v>1534800000</v>
      </c>
      <c r="E41" s="19">
        <f>+E40</f>
        <v>1826412000</v>
      </c>
      <c r="F41" s="63"/>
    </row>
    <row r="42" spans="1:6" ht="119.25" customHeight="1" thickBot="1" x14ac:dyDescent="0.3">
      <c r="A42" s="145"/>
      <c r="B42" s="131">
        <v>202300000000331</v>
      </c>
      <c r="C42" s="90" t="s">
        <v>38</v>
      </c>
      <c r="D42" s="11">
        <f>2997*1000000</f>
        <v>2997000000</v>
      </c>
      <c r="E42" s="11">
        <v>3150105546</v>
      </c>
      <c r="F42" s="23">
        <v>2000000000</v>
      </c>
    </row>
    <row r="43" spans="1:6" ht="27.75" customHeight="1" thickBot="1" x14ac:dyDescent="0.3">
      <c r="A43" s="146"/>
      <c r="B43" s="118"/>
      <c r="C43" s="76"/>
      <c r="D43" s="68">
        <f>+D42</f>
        <v>2997000000</v>
      </c>
      <c r="E43" s="68">
        <f>+E42</f>
        <v>3150105546</v>
      </c>
      <c r="F43" s="69">
        <f>+F42</f>
        <v>2000000000</v>
      </c>
    </row>
    <row r="44" spans="1:6" ht="21.75" customHeight="1" thickBot="1" x14ac:dyDescent="0.3">
      <c r="A44" s="154"/>
      <c r="B44" s="154"/>
      <c r="C44" s="154"/>
      <c r="D44" s="154"/>
      <c r="E44" s="154"/>
    </row>
    <row r="45" spans="1:6" s="9" customFormat="1" ht="68.25" customHeight="1" thickBot="1" x14ac:dyDescent="0.3">
      <c r="A45" s="4" t="s">
        <v>0</v>
      </c>
      <c r="B45" s="135" t="s">
        <v>1</v>
      </c>
      <c r="C45" s="6" t="s">
        <v>2</v>
      </c>
      <c r="D45" s="5" t="s">
        <v>3</v>
      </c>
      <c r="E45" s="8" t="s">
        <v>4</v>
      </c>
      <c r="F45" s="8" t="s">
        <v>14</v>
      </c>
    </row>
    <row r="46" spans="1:6" ht="45.75" hidden="1" thickBot="1" x14ac:dyDescent="0.3">
      <c r="A46" s="155" t="s">
        <v>39</v>
      </c>
      <c r="B46" s="24"/>
      <c r="C46" s="25" t="s">
        <v>40</v>
      </c>
      <c r="D46" s="26">
        <f>7145.2*1000000</f>
        <v>7145200000</v>
      </c>
      <c r="E46" s="27">
        <v>158268000</v>
      </c>
      <c r="F46" s="65"/>
    </row>
    <row r="47" spans="1:6" ht="30.75" hidden="1" thickBot="1" x14ac:dyDescent="0.3">
      <c r="A47" s="156"/>
      <c r="B47" s="28"/>
      <c r="C47" s="15" t="s">
        <v>41</v>
      </c>
      <c r="D47" s="29">
        <f>14892.5*1000000</f>
        <v>14892500000</v>
      </c>
      <c r="E47" s="30">
        <v>16232825000</v>
      </c>
      <c r="F47" s="63"/>
    </row>
    <row r="48" spans="1:6" ht="30.75" hidden="1" thickBot="1" x14ac:dyDescent="0.3">
      <c r="A48" s="157"/>
      <c r="B48" s="31"/>
      <c r="C48" s="15" t="s">
        <v>42</v>
      </c>
      <c r="D48" s="29">
        <f>2748.1*1000000</f>
        <v>2748100000</v>
      </c>
      <c r="E48" s="30">
        <v>2995429000</v>
      </c>
      <c r="F48" s="63"/>
    </row>
    <row r="49" spans="1:6" ht="20.25" hidden="1" thickBot="1" x14ac:dyDescent="0.3">
      <c r="A49" s="157"/>
      <c r="B49" s="132"/>
      <c r="C49" s="54"/>
      <c r="D49" s="19">
        <f>SUM(D46:D48)</f>
        <v>24785800000</v>
      </c>
      <c r="E49" s="32">
        <f>SUM(E46:E48)</f>
        <v>19386522000</v>
      </c>
      <c r="F49" s="66"/>
    </row>
    <row r="50" spans="1:6" ht="76.5" customHeight="1" x14ac:dyDescent="0.25">
      <c r="A50" s="158"/>
      <c r="B50" s="128">
        <v>202300000000093</v>
      </c>
      <c r="C50" s="90" t="s">
        <v>43</v>
      </c>
      <c r="D50" s="11">
        <f>1000*1000000</f>
        <v>1000000000</v>
      </c>
      <c r="E50" s="34">
        <v>8000000000</v>
      </c>
      <c r="F50" s="35">
        <v>1000000000</v>
      </c>
    </row>
    <row r="51" spans="1:6" ht="104.25" customHeight="1" thickBot="1" x14ac:dyDescent="0.3">
      <c r="A51" s="158"/>
      <c r="B51" s="134">
        <v>202300000000167</v>
      </c>
      <c r="C51" s="36" t="s">
        <v>44</v>
      </c>
      <c r="D51" s="11">
        <v>20000000000</v>
      </c>
      <c r="E51" s="34">
        <v>23038019200</v>
      </c>
      <c r="F51" s="35">
        <v>4000000000</v>
      </c>
    </row>
    <row r="52" spans="1:6" ht="26.25" customHeight="1" thickBot="1" x14ac:dyDescent="0.3">
      <c r="A52" s="159"/>
      <c r="B52" s="133"/>
      <c r="C52" s="55"/>
      <c r="D52" s="37">
        <f>SUM(D50:D51)</f>
        <v>21000000000</v>
      </c>
      <c r="E52" s="38">
        <f>SUM(E50:E51)</f>
        <v>31038019200</v>
      </c>
      <c r="F52" s="39">
        <f>SUM(F50:F51)</f>
        <v>5000000000</v>
      </c>
    </row>
    <row r="53" spans="1:6" ht="20.25" customHeight="1" thickBot="1" x14ac:dyDescent="0.3">
      <c r="A53" s="93"/>
      <c r="B53" s="93"/>
      <c r="C53" s="94"/>
      <c r="D53" s="60"/>
      <c r="E53" s="60"/>
    </row>
    <row r="54" spans="1:6" s="9" customFormat="1" ht="51.75" customHeight="1" x14ac:dyDescent="0.25">
      <c r="A54" s="4" t="s">
        <v>0</v>
      </c>
      <c r="B54" s="78" t="s">
        <v>1</v>
      </c>
      <c r="C54" s="6" t="s">
        <v>2</v>
      </c>
      <c r="D54" s="5" t="s">
        <v>3</v>
      </c>
      <c r="E54" s="8" t="s">
        <v>4</v>
      </c>
      <c r="F54" s="8" t="s">
        <v>14</v>
      </c>
    </row>
    <row r="55" spans="1:6" ht="45" hidden="1" customHeight="1" x14ac:dyDescent="0.25">
      <c r="A55" s="152" t="s">
        <v>45</v>
      </c>
      <c r="B55" s="82"/>
      <c r="C55" s="90" t="s">
        <v>46</v>
      </c>
      <c r="D55" s="11">
        <f>400000*1000000</f>
        <v>400000000000</v>
      </c>
      <c r="E55" s="11">
        <v>615899554799</v>
      </c>
      <c r="F55" s="63"/>
    </row>
    <row r="56" spans="1:6" ht="27.75" hidden="1" customHeight="1" thickBot="1" x14ac:dyDescent="0.3">
      <c r="A56" s="160"/>
      <c r="B56" s="82"/>
      <c r="C56" s="54"/>
      <c r="D56" s="19">
        <f>+D55</f>
        <v>400000000000</v>
      </c>
      <c r="E56" s="19">
        <f>+E55</f>
        <v>615899554799</v>
      </c>
      <c r="F56" s="63"/>
    </row>
    <row r="57" spans="1:6" ht="54" customHeight="1" x14ac:dyDescent="0.25">
      <c r="A57" s="160"/>
      <c r="B57" s="129">
        <v>2018011000331</v>
      </c>
      <c r="C57" s="90" t="s">
        <v>47</v>
      </c>
      <c r="D57" s="11">
        <f>50000*1000000</f>
        <v>50000000000</v>
      </c>
      <c r="E57" s="11">
        <f>+D57</f>
        <v>50000000000</v>
      </c>
      <c r="F57" s="35">
        <v>51100445200</v>
      </c>
    </row>
    <row r="58" spans="1:6" ht="87" customHeight="1" thickBot="1" x14ac:dyDescent="0.3">
      <c r="A58" s="160"/>
      <c r="B58" s="134">
        <v>2022011000002</v>
      </c>
      <c r="C58" s="90" t="s">
        <v>48</v>
      </c>
      <c r="D58" s="11">
        <f>77031.226736*1000000</f>
        <v>77031226736</v>
      </c>
      <c r="E58" s="11">
        <v>21100445201</v>
      </c>
      <c r="F58" s="35">
        <v>20000000000</v>
      </c>
    </row>
    <row r="59" spans="1:6" ht="23.25" customHeight="1" thickBot="1" x14ac:dyDescent="0.3">
      <c r="A59" s="153"/>
      <c r="B59" s="118"/>
      <c r="C59" s="76"/>
      <c r="D59" s="68">
        <f>+D58+D57</f>
        <v>127031226736</v>
      </c>
      <c r="E59" s="68">
        <f>+E58+E57</f>
        <v>71100445201</v>
      </c>
      <c r="F59" s="69">
        <f>+F58+F57</f>
        <v>71100445200</v>
      </c>
    </row>
    <row r="60" spans="1:6" ht="22.5" customHeight="1" thickBot="1" x14ac:dyDescent="0.3">
      <c r="A60" s="144"/>
      <c r="B60" s="144"/>
      <c r="C60" s="144"/>
      <c r="D60" s="144"/>
      <c r="E60" s="144"/>
    </row>
    <row r="61" spans="1:6" s="9" customFormat="1" ht="68.25" customHeight="1" thickBot="1" x14ac:dyDescent="0.3">
      <c r="A61" s="4" t="s">
        <v>49</v>
      </c>
      <c r="B61" s="4" t="s">
        <v>1</v>
      </c>
      <c r="C61" s="6" t="s">
        <v>2</v>
      </c>
      <c r="D61" s="5" t="s">
        <v>3</v>
      </c>
      <c r="E61" s="8" t="s">
        <v>4</v>
      </c>
      <c r="F61" s="8" t="s">
        <v>14</v>
      </c>
    </row>
    <row r="62" spans="1:6" ht="87" customHeight="1" x14ac:dyDescent="0.25">
      <c r="A62" s="152" t="s">
        <v>50</v>
      </c>
      <c r="B62" s="80">
        <v>202300000000067</v>
      </c>
      <c r="C62" s="10" t="s">
        <v>51</v>
      </c>
      <c r="D62" s="11">
        <f>4500*1000000</f>
        <v>4500000000</v>
      </c>
      <c r="E62" s="11">
        <v>6158581400.71</v>
      </c>
      <c r="F62" s="35">
        <v>3000000000</v>
      </c>
    </row>
    <row r="63" spans="1:6" ht="31.5" customHeight="1" thickBot="1" x14ac:dyDescent="0.3">
      <c r="A63" s="153"/>
      <c r="B63" s="67"/>
      <c r="C63" s="76"/>
      <c r="D63" s="68">
        <f>+D62</f>
        <v>4500000000</v>
      </c>
      <c r="E63" s="68">
        <f>+E62</f>
        <v>6158581400.71</v>
      </c>
      <c r="F63" s="69">
        <f>+F62</f>
        <v>3000000000</v>
      </c>
    </row>
    <row r="64" spans="1:6" ht="22.5" customHeight="1" thickBot="1" x14ac:dyDescent="0.3">
      <c r="A64" s="144"/>
      <c r="B64" s="144"/>
      <c r="C64" s="144"/>
      <c r="D64" s="144"/>
      <c r="E64" s="144"/>
    </row>
    <row r="65" spans="1:6" s="9" customFormat="1" ht="68.25" customHeight="1" x14ac:dyDescent="0.25">
      <c r="A65" s="81" t="s">
        <v>0</v>
      </c>
      <c r="B65" s="4" t="s">
        <v>1</v>
      </c>
      <c r="C65" s="42" t="s">
        <v>2</v>
      </c>
      <c r="D65" s="42" t="s">
        <v>3</v>
      </c>
      <c r="E65" s="43" t="s">
        <v>4</v>
      </c>
      <c r="F65" s="40" t="s">
        <v>14</v>
      </c>
    </row>
    <row r="66" spans="1:6" ht="45.75" hidden="1" customHeight="1" x14ac:dyDescent="0.25">
      <c r="A66" s="147" t="s">
        <v>52</v>
      </c>
      <c r="B66" s="45"/>
      <c r="C66" s="10" t="s">
        <v>53</v>
      </c>
      <c r="D66" s="11">
        <f>1079.5*1000000</f>
        <v>1079500000</v>
      </c>
      <c r="E66" s="11">
        <v>1241425000</v>
      </c>
      <c r="F66" s="63"/>
    </row>
    <row r="67" spans="1:6" ht="63.75" hidden="1" customHeight="1" x14ac:dyDescent="0.25">
      <c r="A67" s="145"/>
      <c r="B67" s="45"/>
      <c r="C67" s="10" t="s">
        <v>54</v>
      </c>
      <c r="D67" s="11">
        <f>79100*1000000</f>
        <v>79100000000</v>
      </c>
      <c r="E67" s="11">
        <v>101893728791</v>
      </c>
      <c r="F67" s="63"/>
    </row>
    <row r="68" spans="1:6" ht="60" hidden="1" x14ac:dyDescent="0.25">
      <c r="A68" s="145"/>
      <c r="B68" s="45"/>
      <c r="C68" s="10" t="s">
        <v>55</v>
      </c>
      <c r="D68" s="11">
        <f>2095.4*1000000</f>
        <v>2095400000</v>
      </c>
      <c r="E68" s="11">
        <v>2619250000</v>
      </c>
      <c r="F68" s="63"/>
    </row>
    <row r="69" spans="1:6" ht="26.25" hidden="1" customHeight="1" x14ac:dyDescent="0.25">
      <c r="A69" s="145"/>
      <c r="B69" s="45"/>
      <c r="C69" s="53"/>
      <c r="D69" s="19">
        <f>+D68+D67+D66</f>
        <v>82274900000</v>
      </c>
      <c r="E69" s="19">
        <f>+E68+E67+E66</f>
        <v>105754403791</v>
      </c>
      <c r="F69" s="63"/>
    </row>
    <row r="70" spans="1:6" ht="114" customHeight="1" x14ac:dyDescent="0.25">
      <c r="A70" s="145"/>
      <c r="B70" s="80">
        <v>2022011000039</v>
      </c>
      <c r="C70" s="10" t="s">
        <v>56</v>
      </c>
      <c r="D70" s="11">
        <f>50000*1000000</f>
        <v>50000000000</v>
      </c>
      <c r="E70" s="11">
        <v>184300000000</v>
      </c>
      <c r="F70" s="35">
        <v>18000000000</v>
      </c>
    </row>
    <row r="71" spans="1:6" ht="78" customHeight="1" x14ac:dyDescent="0.25">
      <c r="A71" s="145"/>
      <c r="B71" s="80">
        <v>202300000000155</v>
      </c>
      <c r="C71" s="10" t="s">
        <v>57</v>
      </c>
      <c r="D71" s="11">
        <f>2000*1000000</f>
        <v>2000000000</v>
      </c>
      <c r="E71" s="11">
        <v>15080088609</v>
      </c>
      <c r="F71" s="35">
        <v>2000000000</v>
      </c>
    </row>
    <row r="72" spans="1:6" ht="23.25" customHeight="1" thickBot="1" x14ac:dyDescent="0.3">
      <c r="A72" s="146"/>
      <c r="B72" s="67"/>
      <c r="C72" s="76"/>
      <c r="D72" s="68">
        <f>+D71+D70</f>
        <v>52000000000</v>
      </c>
      <c r="E72" s="68">
        <f>+E71+E70</f>
        <v>199380088609</v>
      </c>
      <c r="F72" s="69">
        <f>+F71+F70</f>
        <v>20000000000</v>
      </c>
    </row>
    <row r="73" spans="1:6" ht="18" customHeight="1" x14ac:dyDescent="0.25">
      <c r="A73" s="144"/>
      <c r="B73" s="144"/>
      <c r="C73" s="144"/>
      <c r="D73" s="144"/>
      <c r="E73" s="144"/>
    </row>
    <row r="74" spans="1:6" ht="18" customHeight="1" thickBot="1" x14ac:dyDescent="0.3">
      <c r="A74" s="93"/>
      <c r="B74" s="93"/>
      <c r="C74" s="94"/>
      <c r="D74" s="60"/>
      <c r="E74" s="60"/>
    </row>
    <row r="75" spans="1:6" s="9" customFormat="1" ht="68.25" customHeight="1" x14ac:dyDescent="0.25">
      <c r="A75" s="4" t="s">
        <v>0</v>
      </c>
      <c r="B75" s="4" t="s">
        <v>1</v>
      </c>
      <c r="C75" s="6" t="s">
        <v>2</v>
      </c>
      <c r="D75" s="5" t="s">
        <v>58</v>
      </c>
      <c r="E75" s="8" t="s">
        <v>4</v>
      </c>
      <c r="F75" s="8" t="s">
        <v>14</v>
      </c>
    </row>
    <row r="76" spans="1:6" ht="35.25" hidden="1" customHeight="1" x14ac:dyDescent="0.25">
      <c r="A76" s="147" t="s">
        <v>59</v>
      </c>
      <c r="B76" s="45"/>
      <c r="C76" s="21" t="s">
        <v>33</v>
      </c>
      <c r="D76" s="11">
        <f>697.600885*1000000</f>
        <v>697600885</v>
      </c>
      <c r="E76" s="11">
        <v>1892535393</v>
      </c>
      <c r="F76" s="64" t="e">
        <f>+#REF!*2.7129233078912</f>
        <v>#REF!</v>
      </c>
    </row>
    <row r="77" spans="1:6" ht="31.5" hidden="1" customHeight="1" x14ac:dyDescent="0.25">
      <c r="A77" s="145"/>
      <c r="B77" s="45"/>
      <c r="C77" s="53"/>
      <c r="D77" s="19">
        <f>+D76</f>
        <v>697600885</v>
      </c>
      <c r="E77" s="19">
        <f>+E76</f>
        <v>1892535393</v>
      </c>
      <c r="F77" s="64">
        <v>23814312280</v>
      </c>
    </row>
    <row r="78" spans="1:6" ht="77.25" customHeight="1" x14ac:dyDescent="0.25">
      <c r="A78" s="145"/>
      <c r="B78" s="80">
        <v>202300000000228</v>
      </c>
      <c r="C78" s="10" t="s">
        <v>60</v>
      </c>
      <c r="D78" s="11">
        <f>(539.834623*1000000)*2</f>
        <v>1079669246</v>
      </c>
      <c r="E78" s="11">
        <f>1478700000*2</f>
        <v>2957400000</v>
      </c>
      <c r="F78" s="35">
        <v>1000000000</v>
      </c>
    </row>
    <row r="79" spans="1:6" ht="90" x14ac:dyDescent="0.25">
      <c r="A79" s="145"/>
      <c r="B79" s="80">
        <v>202300000000087</v>
      </c>
      <c r="C79" s="10" t="s">
        <v>61</v>
      </c>
      <c r="D79" s="11">
        <f>(2517.055967*1000000)*4</f>
        <v>10068223868</v>
      </c>
      <c r="E79" s="11">
        <f>2691427500*4</f>
        <v>10765710000</v>
      </c>
      <c r="F79" s="35">
        <v>3000000000</v>
      </c>
    </row>
    <row r="80" spans="1:6" ht="71.25" customHeight="1" x14ac:dyDescent="0.25">
      <c r="A80" s="145"/>
      <c r="B80" s="80">
        <v>202300000000280</v>
      </c>
      <c r="C80" s="10" t="s">
        <v>62</v>
      </c>
      <c r="D80" s="11">
        <f>2000*1000000</f>
        <v>2000000000</v>
      </c>
      <c r="E80" s="11">
        <v>5152580000</v>
      </c>
      <c r="F80" s="35">
        <v>1000000000</v>
      </c>
    </row>
    <row r="81" spans="1:6" ht="20.25" thickBot="1" x14ac:dyDescent="0.3">
      <c r="A81" s="146"/>
      <c r="B81" s="67"/>
      <c r="C81" s="76"/>
      <c r="D81" s="68">
        <f>SUM(D78:D80)</f>
        <v>13147893114</v>
      </c>
      <c r="E81" s="68">
        <f>SUM(E78:E80)</f>
        <v>18875690000</v>
      </c>
      <c r="F81" s="69">
        <f>SUM(F78:F80)</f>
        <v>5000000000</v>
      </c>
    </row>
    <row r="82" spans="1:6" ht="33.75" customHeight="1" thickBot="1" x14ac:dyDescent="0.3">
      <c r="A82" s="144"/>
      <c r="B82" s="144"/>
      <c r="C82" s="144"/>
      <c r="D82" s="144"/>
      <c r="E82" s="144"/>
    </row>
    <row r="83" spans="1:6" s="9" customFormat="1" ht="52.5" customHeight="1" thickBot="1" x14ac:dyDescent="0.3">
      <c r="A83" s="4" t="s">
        <v>0</v>
      </c>
      <c r="B83" s="78" t="s">
        <v>1</v>
      </c>
      <c r="C83" s="6" t="s">
        <v>2</v>
      </c>
      <c r="D83" s="5" t="s">
        <v>3</v>
      </c>
      <c r="E83" s="8" t="s">
        <v>4</v>
      </c>
      <c r="F83" s="8" t="s">
        <v>14</v>
      </c>
    </row>
    <row r="84" spans="1:6" ht="53.25" customHeight="1" x14ac:dyDescent="0.25">
      <c r="A84" s="148" t="s">
        <v>63</v>
      </c>
      <c r="B84" s="129">
        <v>202300000000032</v>
      </c>
      <c r="C84" s="90" t="s">
        <v>64</v>
      </c>
      <c r="D84" s="11">
        <f>2500*1000000</f>
        <v>2500000000</v>
      </c>
      <c r="E84" s="11">
        <v>2705066237</v>
      </c>
      <c r="F84" s="35">
        <v>2000826322</v>
      </c>
    </row>
    <row r="85" spans="1:6" ht="107.25" customHeight="1" thickBot="1" x14ac:dyDescent="0.3">
      <c r="A85" s="149"/>
      <c r="B85" s="134">
        <v>202300000000275</v>
      </c>
      <c r="C85" s="90" t="s">
        <v>65</v>
      </c>
      <c r="D85" s="11">
        <f>3500*1000000</f>
        <v>3500000000</v>
      </c>
      <c r="E85" s="11">
        <v>5061898122</v>
      </c>
      <c r="F85" s="35">
        <v>3000000000</v>
      </c>
    </row>
    <row r="86" spans="1:6" s="20" customFormat="1" ht="20.25" thickBot="1" x14ac:dyDescent="0.3">
      <c r="A86" s="150"/>
      <c r="B86" s="118"/>
      <c r="C86" s="76"/>
      <c r="D86" s="68">
        <f>+D85+D84</f>
        <v>6000000000</v>
      </c>
      <c r="E86" s="68">
        <f>+E85+E84</f>
        <v>7766964359</v>
      </c>
      <c r="F86" s="69">
        <f>+F85+F84</f>
        <v>5000826322</v>
      </c>
    </row>
    <row r="87" spans="1:6" s="20" customFormat="1" ht="19.5" x14ac:dyDescent="0.25">
      <c r="A87" s="83"/>
      <c r="B87" s="83"/>
      <c r="C87" s="84"/>
      <c r="D87" s="85"/>
      <c r="E87" s="85"/>
      <c r="F87" s="85"/>
    </row>
    <row r="88" spans="1:6" s="20" customFormat="1" ht="19.5" x14ac:dyDescent="0.25">
      <c r="A88" s="83"/>
      <c r="B88" s="83"/>
      <c r="C88" s="84"/>
      <c r="D88" s="85"/>
      <c r="E88" s="85"/>
      <c r="F88" s="85"/>
    </row>
    <row r="89" spans="1:6" s="20" customFormat="1" ht="19.5" x14ac:dyDescent="0.25">
      <c r="A89" s="83"/>
      <c r="B89" s="83"/>
      <c r="C89" s="84"/>
      <c r="D89" s="85"/>
      <c r="E89" s="85"/>
      <c r="F89" s="85"/>
    </row>
    <row r="90" spans="1:6" s="20" customFormat="1" ht="19.5" x14ac:dyDescent="0.25">
      <c r="A90" s="83"/>
      <c r="B90" s="83"/>
      <c r="C90" s="84"/>
      <c r="D90" s="85"/>
      <c r="E90" s="85"/>
      <c r="F90" s="85"/>
    </row>
    <row r="91" spans="1:6" s="20" customFormat="1" ht="34.5" customHeight="1" x14ac:dyDescent="0.25">
      <c r="A91" s="83"/>
      <c r="B91" s="83"/>
      <c r="C91" s="86"/>
      <c r="D91" s="87"/>
      <c r="E91" s="87"/>
      <c r="F91" s="88"/>
    </row>
    <row r="92" spans="1:6" s="20" customFormat="1" ht="18" customHeight="1" thickBot="1" x14ac:dyDescent="0.3">
      <c r="A92" s="151"/>
      <c r="B92" s="151"/>
      <c r="C92" s="151"/>
      <c r="D92" s="151"/>
      <c r="E92" s="151"/>
      <c r="F92" s="88"/>
    </row>
    <row r="93" spans="1:6" s="9" customFormat="1" ht="68.25" customHeight="1" x14ac:dyDescent="0.25">
      <c r="A93" s="89" t="s">
        <v>0</v>
      </c>
      <c r="B93" s="50" t="s">
        <v>1</v>
      </c>
      <c r="C93" s="42" t="s">
        <v>2</v>
      </c>
      <c r="D93" s="42" t="s">
        <v>3</v>
      </c>
      <c r="E93" s="43" t="s">
        <v>4</v>
      </c>
      <c r="F93" s="40" t="s">
        <v>14</v>
      </c>
    </row>
    <row r="94" spans="1:6" ht="67.5" hidden="1" customHeight="1" x14ac:dyDescent="0.25">
      <c r="A94" s="145" t="s">
        <v>66</v>
      </c>
      <c r="B94" s="45"/>
      <c r="C94" s="44" t="s">
        <v>7</v>
      </c>
      <c r="D94" s="11">
        <f>8061.699331*1000000</f>
        <v>8061699331</v>
      </c>
      <c r="E94" s="11">
        <v>8920268284</v>
      </c>
      <c r="F94" s="63"/>
    </row>
    <row r="95" spans="1:6" ht="26.25" hidden="1" customHeight="1" x14ac:dyDescent="0.25">
      <c r="A95" s="145"/>
      <c r="B95" s="45"/>
      <c r="C95" s="53"/>
      <c r="D95" s="19">
        <f>+D94</f>
        <v>8061699331</v>
      </c>
      <c r="E95" s="19">
        <f>+E94</f>
        <v>8920268284</v>
      </c>
      <c r="F95" s="63"/>
    </row>
    <row r="96" spans="1:6" ht="45" customHeight="1" x14ac:dyDescent="0.25">
      <c r="A96" s="145"/>
      <c r="B96" s="80">
        <v>2021011000043</v>
      </c>
      <c r="C96" s="44" t="s">
        <v>67</v>
      </c>
      <c r="D96" s="11">
        <f>2612.773306*1000000</f>
        <v>2612773306</v>
      </c>
      <c r="E96" s="11">
        <v>11292240818</v>
      </c>
      <c r="F96" s="35">
        <v>2700000000</v>
      </c>
    </row>
    <row r="97" spans="1:6" ht="42" customHeight="1" thickBot="1" x14ac:dyDescent="0.3">
      <c r="A97" s="146"/>
      <c r="B97" s="67"/>
      <c r="C97" s="76"/>
      <c r="D97" s="68">
        <f>+D96</f>
        <v>2612773306</v>
      </c>
      <c r="E97" s="68">
        <f>+E96</f>
        <v>11292240818</v>
      </c>
      <c r="F97" s="69">
        <f>+F96</f>
        <v>2700000000</v>
      </c>
    </row>
    <row r="98" spans="1:6" ht="18" customHeight="1" x14ac:dyDescent="0.25">
      <c r="A98" s="144"/>
      <c r="B98" s="144"/>
      <c r="C98" s="144"/>
      <c r="D98" s="144"/>
      <c r="E98" s="144"/>
      <c r="F98" s="3" t="s">
        <v>68</v>
      </c>
    </row>
    <row r="99" spans="1:6" ht="18" customHeight="1" thickBot="1" x14ac:dyDescent="0.3">
      <c r="A99" s="143"/>
      <c r="B99" s="143"/>
      <c r="C99" s="143"/>
      <c r="D99" s="143"/>
      <c r="E99" s="143"/>
    </row>
    <row r="100" spans="1:6" s="9" customFormat="1" ht="56.25" customHeight="1" x14ac:dyDescent="0.25">
      <c r="A100" s="89" t="s">
        <v>0</v>
      </c>
      <c r="B100" s="50" t="s">
        <v>1</v>
      </c>
      <c r="C100" s="42" t="s">
        <v>2</v>
      </c>
      <c r="D100" s="42" t="s">
        <v>3</v>
      </c>
      <c r="E100" s="43" t="s">
        <v>4</v>
      </c>
      <c r="F100" s="40" t="s">
        <v>14</v>
      </c>
    </row>
    <row r="101" spans="1:6" ht="40.5" hidden="1" customHeight="1" x14ac:dyDescent="0.25">
      <c r="A101" s="145" t="s">
        <v>69</v>
      </c>
      <c r="B101" s="45"/>
      <c r="C101" s="21" t="s">
        <v>33</v>
      </c>
      <c r="D101" s="11">
        <f>5682.357491*1000000</f>
        <v>5682357491</v>
      </c>
      <c r="E101" s="11">
        <v>15415781284</v>
      </c>
      <c r="F101" s="63"/>
    </row>
    <row r="102" spans="1:6" ht="27.75" hidden="1" customHeight="1" x14ac:dyDescent="0.25">
      <c r="A102" s="145"/>
      <c r="B102" s="45"/>
      <c r="C102" s="52"/>
      <c r="D102" s="13">
        <f>+D101</f>
        <v>5682357491</v>
      </c>
      <c r="E102" s="13">
        <f>+E101</f>
        <v>15415781284</v>
      </c>
      <c r="F102" s="63"/>
    </row>
    <row r="103" spans="1:6" ht="45" hidden="1" x14ac:dyDescent="0.25">
      <c r="A103" s="145"/>
      <c r="B103" s="45"/>
      <c r="C103" s="10" t="s">
        <v>70</v>
      </c>
      <c r="D103" s="11">
        <f>1769.2*1000000</f>
        <v>1769200000</v>
      </c>
      <c r="E103" s="11">
        <v>871223584</v>
      </c>
      <c r="F103" s="63"/>
    </row>
    <row r="104" spans="1:6" ht="30" hidden="1" x14ac:dyDescent="0.25">
      <c r="A104" s="145"/>
      <c r="B104" s="45"/>
      <c r="C104" s="10" t="s">
        <v>71</v>
      </c>
      <c r="D104" s="11">
        <f>4802.1*1000000</f>
        <v>4802100000</v>
      </c>
      <c r="E104" s="11">
        <f>+D104</f>
        <v>4802100000</v>
      </c>
      <c r="F104" s="63"/>
    </row>
    <row r="105" spans="1:6" ht="30" hidden="1" x14ac:dyDescent="0.25">
      <c r="A105" s="145"/>
      <c r="B105" s="45"/>
      <c r="C105" s="10" t="s">
        <v>72</v>
      </c>
      <c r="D105" s="11">
        <f>3412.3*1000000</f>
        <v>3412300000</v>
      </c>
      <c r="E105" s="11">
        <f>+D105</f>
        <v>3412300000</v>
      </c>
      <c r="F105" s="63"/>
    </row>
    <row r="106" spans="1:6" ht="30" hidden="1" x14ac:dyDescent="0.25">
      <c r="A106" s="145"/>
      <c r="B106" s="45"/>
      <c r="C106" s="10" t="s">
        <v>73</v>
      </c>
      <c r="D106" s="11">
        <f>2656.2*1000000</f>
        <v>2656200000</v>
      </c>
      <c r="E106" s="11">
        <f>+D106</f>
        <v>2656200000</v>
      </c>
      <c r="F106" s="63"/>
    </row>
    <row r="107" spans="1:6" ht="30" hidden="1" customHeight="1" x14ac:dyDescent="0.25">
      <c r="A107" s="145"/>
      <c r="B107" s="45"/>
      <c r="C107" s="10" t="s">
        <v>74</v>
      </c>
      <c r="D107" s="11">
        <f>3408.9*1000000</f>
        <v>3408900000</v>
      </c>
      <c r="E107" s="11">
        <f>+D107</f>
        <v>3408900000</v>
      </c>
      <c r="F107" s="63"/>
    </row>
    <row r="108" spans="1:6" ht="30" hidden="1" customHeight="1" x14ac:dyDescent="0.25">
      <c r="A108" s="145"/>
      <c r="B108" s="45"/>
      <c r="C108" s="10" t="s">
        <v>75</v>
      </c>
      <c r="D108" s="11">
        <f>5394.2*1000000</f>
        <v>5394200000</v>
      </c>
      <c r="E108" s="11">
        <f>+D108</f>
        <v>5394200000</v>
      </c>
      <c r="F108" s="63"/>
    </row>
    <row r="109" spans="1:6" ht="24" hidden="1" customHeight="1" x14ac:dyDescent="0.25">
      <c r="A109" s="145"/>
      <c r="B109" s="45"/>
      <c r="C109" s="53"/>
      <c r="D109" s="19">
        <f>+D103+D104+D105+D106+D107+D108</f>
        <v>21442900000</v>
      </c>
      <c r="E109" s="19">
        <f>+E103+E104+E105+E106+E107+E108</f>
        <v>20544923584</v>
      </c>
      <c r="F109" s="63"/>
    </row>
    <row r="110" spans="1:6" ht="29.25" hidden="1" customHeight="1" x14ac:dyDescent="0.25">
      <c r="A110" s="145"/>
      <c r="B110" s="45"/>
      <c r="C110" s="10" t="s">
        <v>76</v>
      </c>
      <c r="D110" s="11">
        <f>197.73941*1000000</f>
        <v>197739410</v>
      </c>
      <c r="E110" s="11">
        <v>204784945</v>
      </c>
      <c r="F110" s="63"/>
    </row>
    <row r="111" spans="1:6" ht="30.75" hidden="1" customHeight="1" x14ac:dyDescent="0.25">
      <c r="A111" s="145"/>
      <c r="B111" s="45"/>
      <c r="C111" s="10" t="s">
        <v>34</v>
      </c>
      <c r="D111" s="11">
        <f>2780.8*1000000</f>
        <v>2780800000</v>
      </c>
      <c r="E111" s="11">
        <v>2947648000</v>
      </c>
      <c r="F111" s="63"/>
    </row>
    <row r="112" spans="1:6" ht="24.75" hidden="1" customHeight="1" x14ac:dyDescent="0.25">
      <c r="A112" s="145"/>
      <c r="B112" s="45"/>
      <c r="C112" s="53"/>
      <c r="D112" s="19">
        <f>+D111+D110</f>
        <v>2978539410</v>
      </c>
      <c r="E112" s="19">
        <f>+E111+E110</f>
        <v>3152432945</v>
      </c>
      <c r="F112" s="63"/>
    </row>
    <row r="113" spans="1:6" ht="60" x14ac:dyDescent="0.25">
      <c r="A113" s="145"/>
      <c r="B113" s="33">
        <v>2020011000035</v>
      </c>
      <c r="C113" s="10" t="s">
        <v>77</v>
      </c>
      <c r="D113" s="11">
        <f>6362.758078*1000000</f>
        <v>6362758078</v>
      </c>
      <c r="E113" s="11">
        <v>11399299384</v>
      </c>
      <c r="F113" s="35">
        <v>3000000000</v>
      </c>
    </row>
    <row r="114" spans="1:6" ht="24" customHeight="1" thickBot="1" x14ac:dyDescent="0.3">
      <c r="A114" s="146"/>
      <c r="B114" s="67"/>
      <c r="C114" s="76"/>
      <c r="D114" s="68">
        <f>+D113</f>
        <v>6362758078</v>
      </c>
      <c r="E114" s="68">
        <f>+E113</f>
        <v>11399299384</v>
      </c>
      <c r="F114" s="69">
        <f>+F113</f>
        <v>3000000000</v>
      </c>
    </row>
    <row r="115" spans="1:6" ht="20.25" customHeight="1" thickBot="1" x14ac:dyDescent="0.3">
      <c r="A115" s="144"/>
      <c r="B115" s="144"/>
      <c r="C115" s="144"/>
      <c r="D115" s="144"/>
      <c r="E115" s="144"/>
    </row>
    <row r="116" spans="1:6" s="9" customFormat="1" ht="68.25" customHeight="1" x14ac:dyDescent="0.25">
      <c r="A116" s="89" t="s">
        <v>49</v>
      </c>
      <c r="B116" s="78" t="s">
        <v>1</v>
      </c>
      <c r="C116" s="142" t="s">
        <v>2</v>
      </c>
      <c r="D116" s="42" t="s">
        <v>3</v>
      </c>
      <c r="E116" s="43" t="s">
        <v>4</v>
      </c>
      <c r="F116" s="40" t="s">
        <v>14</v>
      </c>
    </row>
    <row r="117" spans="1:6" ht="60.75" thickBot="1" x14ac:dyDescent="0.3">
      <c r="A117" s="145" t="s">
        <v>78</v>
      </c>
      <c r="B117" s="134">
        <v>202300000000102</v>
      </c>
      <c r="C117" s="90" t="s">
        <v>79</v>
      </c>
      <c r="D117" s="12">
        <v>10010239439</v>
      </c>
      <c r="E117" s="12">
        <v>56334053376</v>
      </c>
      <c r="F117" s="70">
        <v>8000000000</v>
      </c>
    </row>
    <row r="118" spans="1:6" ht="30" customHeight="1" thickBot="1" x14ac:dyDescent="0.3">
      <c r="A118" s="146"/>
      <c r="B118" s="92"/>
      <c r="C118" s="77"/>
      <c r="D118" s="71">
        <f>SUM(D117:D117)</f>
        <v>10010239439</v>
      </c>
      <c r="E118" s="71">
        <f>SUM(E117:E117)</f>
        <v>56334053376</v>
      </c>
      <c r="F118" s="72">
        <f>SUM(F117:F117)</f>
        <v>8000000000</v>
      </c>
    </row>
    <row r="119" spans="1:6" ht="23.25" customHeight="1" thickBot="1" x14ac:dyDescent="0.3">
      <c r="A119" s="143"/>
      <c r="B119" s="143"/>
      <c r="C119" s="111"/>
      <c r="D119" s="95"/>
      <c r="E119" s="95"/>
    </row>
    <row r="120" spans="1:6" s="9" customFormat="1" ht="68.25" customHeight="1" x14ac:dyDescent="0.25">
      <c r="A120" s="89" t="s">
        <v>49</v>
      </c>
      <c r="B120" s="78" t="s">
        <v>1</v>
      </c>
      <c r="C120" s="142" t="s">
        <v>2</v>
      </c>
      <c r="D120" s="42" t="s">
        <v>3</v>
      </c>
      <c r="E120" s="43" t="s">
        <v>4</v>
      </c>
      <c r="F120" s="40" t="s">
        <v>14</v>
      </c>
    </row>
    <row r="121" spans="1:6" ht="101.25" customHeight="1" thickBot="1" x14ac:dyDescent="0.3">
      <c r="A121" s="145" t="s">
        <v>80</v>
      </c>
      <c r="B121" s="134">
        <v>202300000000367</v>
      </c>
      <c r="C121" s="90" t="s">
        <v>81</v>
      </c>
      <c r="D121" s="12">
        <f>74000*1000000</f>
        <v>74000000000</v>
      </c>
      <c r="E121" s="12">
        <v>77362110000</v>
      </c>
      <c r="F121" s="70">
        <v>34899554800</v>
      </c>
    </row>
    <row r="122" spans="1:6" ht="37.5" customHeight="1" thickBot="1" x14ac:dyDescent="0.3">
      <c r="A122" s="146"/>
      <c r="B122" s="92"/>
      <c r="C122" s="77"/>
      <c r="D122" s="73">
        <f>+D121</f>
        <v>74000000000</v>
      </c>
      <c r="E122" s="73">
        <f>+E121</f>
        <v>77362110000</v>
      </c>
      <c r="F122" s="74">
        <f>+F121</f>
        <v>34899554800</v>
      </c>
    </row>
    <row r="123" spans="1:6" ht="37.5" customHeight="1" thickBot="1" x14ac:dyDescent="0.3">
      <c r="A123" s="41"/>
      <c r="B123" s="46"/>
      <c r="C123" s="47"/>
      <c r="D123" s="48"/>
      <c r="E123" s="48"/>
      <c r="F123" s="48"/>
    </row>
    <row r="124" spans="1:6" ht="54.75" customHeight="1" thickBot="1" x14ac:dyDescent="0.3">
      <c r="A124" s="78" t="s">
        <v>49</v>
      </c>
      <c r="B124" s="138" t="s">
        <v>1</v>
      </c>
      <c r="C124" s="6" t="s">
        <v>2</v>
      </c>
      <c r="D124" s="5" t="s">
        <v>3</v>
      </c>
      <c r="E124" s="7" t="s">
        <v>4</v>
      </c>
      <c r="F124" s="8" t="s">
        <v>14</v>
      </c>
    </row>
    <row r="125" spans="1:6" ht="109.5" customHeight="1" thickBot="1" x14ac:dyDescent="0.3">
      <c r="A125" s="147" t="s">
        <v>82</v>
      </c>
      <c r="B125" s="139">
        <v>202300000000115</v>
      </c>
      <c r="C125" s="137" t="s">
        <v>83</v>
      </c>
      <c r="D125" s="108">
        <v>0</v>
      </c>
      <c r="E125" s="108">
        <v>134135488315.38</v>
      </c>
      <c r="F125" s="109">
        <v>40000000000</v>
      </c>
    </row>
    <row r="126" spans="1:6" s="20" customFormat="1" ht="37.5" customHeight="1" thickBot="1" x14ac:dyDescent="0.3">
      <c r="A126" s="146"/>
      <c r="B126" s="92"/>
      <c r="C126" s="77"/>
      <c r="D126" s="73">
        <f>+D125</f>
        <v>0</v>
      </c>
      <c r="E126" s="73">
        <f>+E125</f>
        <v>134135488315.38</v>
      </c>
      <c r="F126" s="74">
        <f>+F125</f>
        <v>40000000000</v>
      </c>
    </row>
    <row r="127" spans="1:6" s="20" customFormat="1" ht="37.5" customHeight="1" x14ac:dyDescent="0.25">
      <c r="A127" s="83"/>
      <c r="B127" s="101"/>
      <c r="C127" s="102"/>
      <c r="D127" s="103"/>
      <c r="E127" s="103"/>
      <c r="F127" s="103"/>
    </row>
    <row r="128" spans="1:6" ht="23.25" customHeight="1" x14ac:dyDescent="0.25">
      <c r="A128" s="143"/>
      <c r="B128" s="143"/>
      <c r="C128" s="143"/>
      <c r="D128" s="143"/>
      <c r="E128" s="143"/>
    </row>
    <row r="129" spans="1:6" x14ac:dyDescent="0.25">
      <c r="D129" s="96"/>
      <c r="E129" s="97"/>
      <c r="F129" s="97"/>
    </row>
    <row r="130" spans="1:6" ht="21.75" x14ac:dyDescent="0.25">
      <c r="C130" s="98"/>
      <c r="D130" s="99" t="s">
        <v>13</v>
      </c>
      <c r="E130" s="100" t="s">
        <v>13</v>
      </c>
      <c r="F130" s="100">
        <f>+F114+F86+F81+F72+F63+F59+F52+F43+F136+F37+F26+F11+F97+F118+F122+F126</f>
        <v>404122826322</v>
      </c>
    </row>
    <row r="131" spans="1:6" x14ac:dyDescent="0.25">
      <c r="D131" s="51"/>
      <c r="E131" s="97"/>
      <c r="F131" s="97"/>
    </row>
    <row r="132" spans="1:6" x14ac:dyDescent="0.25">
      <c r="D132" s="104"/>
      <c r="E132" s="105"/>
      <c r="F132" s="106"/>
    </row>
    <row r="133" spans="1:6" ht="15.75" thickBot="1" x14ac:dyDescent="0.3">
      <c r="D133" s="107"/>
      <c r="E133" s="105"/>
      <c r="F133" s="106"/>
    </row>
    <row r="134" spans="1:6" ht="45" x14ac:dyDescent="0.25">
      <c r="A134" s="140" t="s">
        <v>0</v>
      </c>
      <c r="B134" s="78" t="s">
        <v>1</v>
      </c>
      <c r="C134" s="142" t="s">
        <v>2</v>
      </c>
      <c r="D134" s="42" t="s">
        <v>3</v>
      </c>
      <c r="E134" s="43" t="s">
        <v>4</v>
      </c>
      <c r="F134" s="40" t="s">
        <v>14</v>
      </c>
    </row>
    <row r="135" spans="1:6" ht="78.75" thickBot="1" x14ac:dyDescent="0.3">
      <c r="A135" s="141" t="s">
        <v>32</v>
      </c>
      <c r="B135" s="134">
        <v>202300000000163</v>
      </c>
      <c r="C135" s="90" t="s">
        <v>35</v>
      </c>
      <c r="D135" s="11">
        <f>4000*1000000</f>
        <v>4000000000</v>
      </c>
      <c r="E135" s="11">
        <v>3722785779</v>
      </c>
      <c r="F135" s="23">
        <v>3000000000</v>
      </c>
    </row>
    <row r="136" spans="1:6" ht="20.25" thickBot="1" x14ac:dyDescent="0.3">
      <c r="A136" s="110"/>
      <c r="B136" s="118"/>
      <c r="C136" s="76"/>
      <c r="D136" s="68">
        <f>+D135</f>
        <v>4000000000</v>
      </c>
      <c r="E136" s="68">
        <f>+E135</f>
        <v>3722785779</v>
      </c>
      <c r="F136" s="69">
        <f>+F135</f>
        <v>3000000000</v>
      </c>
    </row>
  </sheetData>
  <mergeCells count="32">
    <mergeCell ref="A29:A37"/>
    <mergeCell ref="A38:E38"/>
    <mergeCell ref="A27:E27"/>
    <mergeCell ref="A2:E2"/>
    <mergeCell ref="A3:F3"/>
    <mergeCell ref="A5:E5"/>
    <mergeCell ref="A13:E13"/>
    <mergeCell ref="A15:A26"/>
    <mergeCell ref="A7:A10"/>
    <mergeCell ref="A40:A43"/>
    <mergeCell ref="A44:E44"/>
    <mergeCell ref="A46:A52"/>
    <mergeCell ref="A55:A59"/>
    <mergeCell ref="A82:E82"/>
    <mergeCell ref="A60:E60"/>
    <mergeCell ref="A73:E73"/>
    <mergeCell ref="A76:A81"/>
    <mergeCell ref="A62:A63"/>
    <mergeCell ref="A64:E64"/>
    <mergeCell ref="A66:A72"/>
    <mergeCell ref="A99:E99"/>
    <mergeCell ref="A101:A114"/>
    <mergeCell ref="A84:A86"/>
    <mergeCell ref="A92:E92"/>
    <mergeCell ref="A94:A97"/>
    <mergeCell ref="A98:E98"/>
    <mergeCell ref="A128:E128"/>
    <mergeCell ref="A115:E115"/>
    <mergeCell ref="A117:A118"/>
    <mergeCell ref="A119:B119"/>
    <mergeCell ref="A121:A122"/>
    <mergeCell ref="A125:A126"/>
  </mergeCells>
  <conditionalFormatting sqref="C7:C9">
    <cfRule type="duplicateValues" dxfId="2" priority="3"/>
  </conditionalFormatting>
  <conditionalFormatting sqref="C10">
    <cfRule type="duplicateValues" dxfId="1" priority="2"/>
  </conditionalFormatting>
  <conditionalFormatting sqref="C24:C25">
    <cfRule type="duplicateValues" dxfId="0" priority="1"/>
  </conditionalFormatting>
  <printOptions horizontalCentered="1" verticalCentered="1"/>
  <pageMargins left="0.27559055118110237" right="0.31496062992125984" top="0.35433070866141736" bottom="0.35433070866141736" header="0.31496062992125984" footer="0.31496062992125984"/>
  <pageSetup scale="65" orientation="landscape" r:id="rId1"/>
  <rowBreaks count="6" manualBreakCount="6">
    <brk id="12" max="16383" man="1"/>
    <brk id="26" max="16383" man="1"/>
    <brk id="37" max="16383" man="1"/>
    <brk id="44" max="16383" man="1"/>
    <brk id="60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Inversión (2)</vt:lpstr>
      <vt:lpstr>'Inversión (2)'!Área_de_impresión</vt:lpstr>
      <vt:lpstr>'Inversión (2)'!Print_Area</vt:lpstr>
      <vt:lpstr>'Inversión (2)'!Print_Titles</vt:lpstr>
      <vt:lpstr>'Inversión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Yohanna Ascuntar peña</dc:creator>
  <cp:lastModifiedBy>Usuario</cp:lastModifiedBy>
  <cp:lastPrinted>2024-07-17T18:30:18Z</cp:lastPrinted>
  <dcterms:created xsi:type="dcterms:W3CDTF">2024-07-12T02:42:26Z</dcterms:created>
  <dcterms:modified xsi:type="dcterms:W3CDTF">2024-08-20T21:19:58Z</dcterms:modified>
</cp:coreProperties>
</file>